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Local\Temp\yytmp1\1555142305\"/>
    </mc:Choice>
  </mc:AlternateContent>
  <bookViews>
    <workbookView xWindow="0" yWindow="0" windowWidth="22605" windowHeight="11265" tabRatio="790"/>
  </bookViews>
  <sheets>
    <sheet name="焊接钢管" sheetId="1" r:id="rId1"/>
    <sheet name="无缝钢管" sheetId="14" r:id="rId2"/>
    <sheet name="薄壁钢管" sheetId="5" r:id="rId3"/>
    <sheet name="球墨铸铁" sheetId="4" r:id="rId4"/>
    <sheet name="不锈钢SUS304" sheetId="11" r:id="rId5"/>
    <sheet name="不锈钢管" sheetId="6" r:id="rId6"/>
    <sheet name="铜管" sheetId="7" r:id="rId7"/>
    <sheet name="结构钢管" sheetId="8" r:id="rId8"/>
    <sheet name="高压锅炉钢管" sheetId="9" r:id="rId9"/>
    <sheet name="低压锅炉钢管" sheetId="10" r:id="rId10"/>
    <sheet name="Macro1" sheetId="2" state="hidden" r:id="rId11"/>
  </sheets>
  <definedNames>
    <definedName name="_xlnm.Print_Area" localSheetId="4">不锈钢SUS304!$A$1:$N$30</definedName>
    <definedName name="_xlnm.Print_Titles" localSheetId="4">不锈钢SUS304!$1:$5</definedName>
    <definedName name="Z_F69A3AA6_F756_4F68_B42C_2EB1B5238685_.wvu.Cols" localSheetId="0" hidden="1">焊接钢管!$Y:$AZ</definedName>
  </definedNames>
  <calcPr calcId="162913"/>
</workbook>
</file>

<file path=xl/calcChain.xml><?xml version="1.0" encoding="utf-8"?>
<calcChain xmlns="http://schemas.openxmlformats.org/spreadsheetml/2006/main">
  <c r="F46" i="14" l="1"/>
  <c r="H46" i="14"/>
  <c r="F45" i="14"/>
  <c r="G45" i="14" s="1"/>
  <c r="H45" i="14"/>
  <c r="F44" i="14"/>
  <c r="G44" i="14"/>
  <c r="F43" i="14"/>
  <c r="G43" i="14" s="1"/>
  <c r="H43" i="14"/>
  <c r="F42" i="14"/>
  <c r="H42" i="14"/>
  <c r="F41" i="14"/>
  <c r="H41" i="14"/>
  <c r="F40" i="14"/>
  <c r="G40" i="14"/>
  <c r="F39" i="14"/>
  <c r="H39" i="14" s="1"/>
  <c r="F38" i="14"/>
  <c r="F37" i="14"/>
  <c r="H37" i="14" s="1"/>
  <c r="F36" i="14"/>
  <c r="F35" i="14"/>
  <c r="H35" i="14"/>
  <c r="F34" i="14"/>
  <c r="F33" i="14"/>
  <c r="H33" i="14"/>
  <c r="F32" i="14"/>
  <c r="F31" i="14"/>
  <c r="G31" i="14" s="1"/>
  <c r="H31" i="14"/>
  <c r="F30" i="14"/>
  <c r="F29" i="14"/>
  <c r="G29" i="14" s="1"/>
  <c r="H29" i="14"/>
  <c r="F28" i="14"/>
  <c r="F27" i="14"/>
  <c r="G27" i="14" s="1"/>
  <c r="H27" i="14"/>
  <c r="F26" i="14"/>
  <c r="H26" i="14" s="1"/>
  <c r="F25" i="14"/>
  <c r="H25" i="14" s="1"/>
  <c r="F24" i="14"/>
  <c r="G24" i="14"/>
  <c r="D7" i="14"/>
  <c r="E8" i="14"/>
  <c r="F8" i="14"/>
  <c r="G8" i="14"/>
  <c r="H8" i="14" s="1"/>
  <c r="H18" i="14" s="1"/>
  <c r="E9" i="14"/>
  <c r="F9" i="14"/>
  <c r="G9" i="14"/>
  <c r="H9" i="14" s="1"/>
  <c r="E10" i="14"/>
  <c r="F10" i="14"/>
  <c r="G10" i="14"/>
  <c r="H10" i="14"/>
  <c r="E11" i="14"/>
  <c r="F11" i="14"/>
  <c r="G11" i="14"/>
  <c r="H11" i="14"/>
  <c r="E12" i="14"/>
  <c r="F12" i="14"/>
  <c r="G12" i="14"/>
  <c r="H12" i="14"/>
  <c r="E13" i="14"/>
  <c r="F13" i="14"/>
  <c r="G13" i="14"/>
  <c r="H13" i="14"/>
  <c r="E14" i="14"/>
  <c r="F14" i="14"/>
  <c r="G14" i="14"/>
  <c r="H14" i="14"/>
  <c r="E15" i="14"/>
  <c r="F15" i="14"/>
  <c r="G15" i="14"/>
  <c r="H15" i="14"/>
  <c r="E16" i="14"/>
  <c r="F16" i="14"/>
  <c r="G16" i="14"/>
  <c r="H16" i="14"/>
  <c r="E17" i="14"/>
  <c r="F17" i="14"/>
  <c r="G17" i="14"/>
  <c r="H17" i="14"/>
  <c r="D18" i="14"/>
  <c r="D6" i="11"/>
  <c r="F6" i="11"/>
  <c r="H6" i="11" s="1"/>
  <c r="I6" i="11" s="1"/>
  <c r="L6" i="11" s="1"/>
  <c r="E6" i="11"/>
  <c r="G6" i="11"/>
  <c r="N6" i="11"/>
  <c r="K6" i="11"/>
  <c r="D7" i="11"/>
  <c r="F7" i="11" s="1"/>
  <c r="H7" i="11" s="1"/>
  <c r="E7" i="11"/>
  <c r="G7" i="11"/>
  <c r="K7" i="11"/>
  <c r="D8" i="11"/>
  <c r="F8" i="11"/>
  <c r="H8" i="11" s="1"/>
  <c r="E8" i="11"/>
  <c r="G8" i="11"/>
  <c r="N8" i="11" s="1"/>
  <c r="K8" i="11"/>
  <c r="D9" i="11"/>
  <c r="F9" i="11" s="1"/>
  <c r="H9" i="11" s="1"/>
  <c r="I9" i="11" s="1"/>
  <c r="L9" i="11" s="1"/>
  <c r="E9" i="11"/>
  <c r="G9" i="11" s="1"/>
  <c r="N9" i="11" s="1"/>
  <c r="K9" i="11"/>
  <c r="D10" i="11"/>
  <c r="F10" i="11" s="1"/>
  <c r="H10" i="11" s="1"/>
  <c r="E10" i="11"/>
  <c r="G10" i="11"/>
  <c r="N10" i="11" s="1"/>
  <c r="K10" i="11"/>
  <c r="D11" i="11"/>
  <c r="E11" i="11"/>
  <c r="G11" i="11" s="1"/>
  <c r="N11" i="11" s="1"/>
  <c r="F11" i="11"/>
  <c r="H11" i="11" s="1"/>
  <c r="I11" i="11" s="1"/>
  <c r="L11" i="11" s="1"/>
  <c r="K11" i="11"/>
  <c r="D12" i="11"/>
  <c r="F12" i="11"/>
  <c r="H12" i="11" s="1"/>
  <c r="E12" i="11"/>
  <c r="G12" i="11" s="1"/>
  <c r="N12" i="11" s="1"/>
  <c r="K12" i="11"/>
  <c r="D13" i="11"/>
  <c r="F13" i="11" s="1"/>
  <c r="H13" i="11" s="1"/>
  <c r="E13" i="11"/>
  <c r="G13" i="11"/>
  <c r="N13" i="11" s="1"/>
  <c r="K13" i="11"/>
  <c r="D14" i="11"/>
  <c r="F14" i="11" s="1"/>
  <c r="H14" i="11" s="1"/>
  <c r="E14" i="11"/>
  <c r="G14" i="11"/>
  <c r="N14" i="11" s="1"/>
  <c r="K14" i="11"/>
  <c r="D15" i="11"/>
  <c r="E15" i="11"/>
  <c r="G15" i="11" s="1"/>
  <c r="N15" i="11" s="1"/>
  <c r="F15" i="11"/>
  <c r="H15" i="11" s="1"/>
  <c r="I15" i="11" s="1"/>
  <c r="L15" i="11" s="1"/>
  <c r="K15" i="11"/>
  <c r="D16" i="11"/>
  <c r="F16" i="11"/>
  <c r="H16" i="11" s="1"/>
  <c r="I16" i="11" s="1"/>
  <c r="L16" i="11" s="1"/>
  <c r="E16" i="11"/>
  <c r="G16" i="11" s="1"/>
  <c r="K16" i="11"/>
  <c r="D17" i="11"/>
  <c r="F17" i="11" s="1"/>
  <c r="H17" i="11" s="1"/>
  <c r="I17" i="11" s="1"/>
  <c r="L17" i="11" s="1"/>
  <c r="E17" i="11"/>
  <c r="G17" i="11"/>
  <c r="N17" i="11" s="1"/>
  <c r="K17" i="11"/>
  <c r="D18" i="11"/>
  <c r="E18" i="11"/>
  <c r="F18" i="11"/>
  <c r="H18" i="11" s="1"/>
  <c r="G18" i="11"/>
  <c r="N18" i="11" s="1"/>
  <c r="K18" i="11"/>
  <c r="D19" i="11"/>
  <c r="F19" i="11" s="1"/>
  <c r="H19" i="11" s="1"/>
  <c r="E19" i="11"/>
  <c r="G19" i="11" s="1"/>
  <c r="N19" i="11" s="1"/>
  <c r="K19" i="11"/>
  <c r="D20" i="11"/>
  <c r="F20" i="11"/>
  <c r="H20" i="11"/>
  <c r="E20" i="11"/>
  <c r="G20" i="11" s="1"/>
  <c r="N20" i="11" s="1"/>
  <c r="K20" i="11"/>
  <c r="D21" i="11"/>
  <c r="F21" i="11"/>
  <c r="H21" i="11" s="1"/>
  <c r="E21" i="11"/>
  <c r="G21" i="11" s="1"/>
  <c r="K21" i="11"/>
  <c r="D22" i="11"/>
  <c r="E22" i="11"/>
  <c r="G22" i="11" s="1"/>
  <c r="N22" i="11" s="1"/>
  <c r="F22" i="11"/>
  <c r="H22" i="11" s="1"/>
  <c r="K22" i="11"/>
  <c r="D23" i="11"/>
  <c r="F23" i="11" s="1"/>
  <c r="H23" i="11" s="1"/>
  <c r="E23" i="11"/>
  <c r="G23" i="11" s="1"/>
  <c r="K23" i="11"/>
  <c r="D24" i="11"/>
  <c r="F24" i="11"/>
  <c r="H24" i="11" s="1"/>
  <c r="E24" i="11"/>
  <c r="G24" i="11" s="1"/>
  <c r="N24" i="11" s="1"/>
  <c r="K24" i="11"/>
  <c r="F47" i="7"/>
  <c r="G47" i="7" s="1"/>
  <c r="H47" i="7" s="1"/>
  <c r="F46" i="7"/>
  <c r="G46" i="7"/>
  <c r="H46" i="7" s="1"/>
  <c r="F45" i="7"/>
  <c r="G45" i="7" s="1"/>
  <c r="H45" i="7" s="1"/>
  <c r="F44" i="7"/>
  <c r="G44" i="7" s="1"/>
  <c r="H44" i="7" s="1"/>
  <c r="F43" i="7"/>
  <c r="G43" i="7" s="1"/>
  <c r="H43" i="7" s="1"/>
  <c r="F42" i="7"/>
  <c r="G42" i="7"/>
  <c r="H42" i="7"/>
  <c r="F41" i="7"/>
  <c r="G41" i="7" s="1"/>
  <c r="H41" i="7" s="1"/>
  <c r="F40" i="7"/>
  <c r="G40" i="7" s="1"/>
  <c r="H40" i="7" s="1"/>
  <c r="F39" i="7"/>
  <c r="G39" i="7" s="1"/>
  <c r="H39" i="7" s="1"/>
  <c r="F38" i="7"/>
  <c r="G38" i="7"/>
  <c r="H38" i="7"/>
  <c r="F37" i="7"/>
  <c r="G37" i="7" s="1"/>
  <c r="H37" i="7" s="1"/>
  <c r="F36" i="7"/>
  <c r="G36" i="7" s="1"/>
  <c r="H36" i="7" s="1"/>
  <c r="F35" i="7"/>
  <c r="G35" i="7"/>
  <c r="H35" i="7" s="1"/>
  <c r="F34" i="7"/>
  <c r="G34" i="7" s="1"/>
  <c r="H34" i="7" s="1"/>
  <c r="F33" i="7"/>
  <c r="G33" i="7" s="1"/>
  <c r="H33" i="7" s="1"/>
  <c r="F32" i="7"/>
  <c r="G32" i="7" s="1"/>
  <c r="H32" i="7" s="1"/>
  <c r="F31" i="7"/>
  <c r="G31" i="7"/>
  <c r="H31" i="7" s="1"/>
  <c r="F30" i="7"/>
  <c r="G30" i="7" s="1"/>
  <c r="H30" i="7" s="1"/>
  <c r="F29" i="7"/>
  <c r="G29" i="7" s="1"/>
  <c r="H29" i="7" s="1"/>
  <c r="F28" i="7"/>
  <c r="G28" i="7" s="1"/>
  <c r="H28" i="7" s="1"/>
  <c r="F27" i="7"/>
  <c r="G27" i="7"/>
  <c r="H27" i="7" s="1"/>
  <c r="F26" i="7"/>
  <c r="G26" i="7" s="1"/>
  <c r="H26" i="7" s="1"/>
  <c r="F25" i="7"/>
  <c r="G25" i="7" s="1"/>
  <c r="H25" i="7" s="1"/>
  <c r="F24" i="7"/>
  <c r="G24" i="7" s="1"/>
  <c r="H24" i="7" s="1"/>
  <c r="F23" i="7"/>
  <c r="G23" i="7" s="1"/>
  <c r="H23" i="7" s="1"/>
  <c r="F22" i="7"/>
  <c r="G22" i="7"/>
  <c r="H22" i="7" s="1"/>
  <c r="F21" i="7"/>
  <c r="G21" i="7" s="1"/>
  <c r="H21" i="7" s="1"/>
  <c r="F20" i="7"/>
  <c r="G20" i="7" s="1"/>
  <c r="H20" i="7" s="1"/>
  <c r="F19" i="7"/>
  <c r="G19" i="7" s="1"/>
  <c r="H19" i="7" s="1"/>
  <c r="F18" i="7"/>
  <c r="G18" i="7"/>
  <c r="H18" i="7" s="1"/>
  <c r="F17" i="7"/>
  <c r="G17" i="7" s="1"/>
  <c r="H17" i="7" s="1"/>
  <c r="F16" i="7"/>
  <c r="G16" i="7" s="1"/>
  <c r="H16" i="7" s="1"/>
  <c r="F15" i="7"/>
  <c r="G15" i="7"/>
  <c r="H15" i="7" s="1"/>
  <c r="F14" i="7"/>
  <c r="G14" i="7" s="1"/>
  <c r="H14" i="7" s="1"/>
  <c r="F13" i="7"/>
  <c r="G13" i="7" s="1"/>
  <c r="H13" i="7" s="1"/>
  <c r="F12" i="7"/>
  <c r="G12" i="7" s="1"/>
  <c r="H12" i="7" s="1"/>
  <c r="F11" i="7"/>
  <c r="G11" i="7" s="1"/>
  <c r="H11" i="7" s="1"/>
  <c r="F10" i="7"/>
  <c r="G10" i="7" s="1"/>
  <c r="H10" i="7" s="1"/>
  <c r="F9" i="7"/>
  <c r="G9" i="7" s="1"/>
  <c r="H9" i="7" s="1"/>
  <c r="F8" i="7"/>
  <c r="G8" i="7" s="1"/>
  <c r="H8" i="7" s="1"/>
  <c r="F7" i="7"/>
  <c r="G7" i="7" s="1"/>
  <c r="H7" i="7" s="1"/>
  <c r="F6" i="7"/>
  <c r="G6" i="7" s="1"/>
  <c r="H6" i="7" s="1"/>
  <c r="F5" i="7"/>
  <c r="G5" i="7" s="1"/>
  <c r="H5" i="7" s="1"/>
  <c r="F45" i="6"/>
  <c r="H45" i="6" s="1"/>
  <c r="F44" i="6"/>
  <c r="H44" i="6" s="1"/>
  <c r="F43" i="6"/>
  <c r="F42" i="6"/>
  <c r="F41" i="6"/>
  <c r="H41" i="6" s="1"/>
  <c r="F40" i="6"/>
  <c r="H40" i="6" s="1"/>
  <c r="F39" i="6"/>
  <c r="G39" i="6" s="1"/>
  <c r="F38" i="6"/>
  <c r="H38" i="6" s="1"/>
  <c r="F37" i="6"/>
  <c r="H37" i="6" s="1"/>
  <c r="F36" i="6"/>
  <c r="H36" i="6"/>
  <c r="H35" i="6"/>
  <c r="F35" i="6"/>
  <c r="G35" i="6"/>
  <c r="H34" i="6"/>
  <c r="G34" i="6"/>
  <c r="F34" i="6"/>
  <c r="F33" i="6"/>
  <c r="H33" i="6"/>
  <c r="F32" i="6"/>
  <c r="F31" i="6"/>
  <c r="H31" i="6" s="1"/>
  <c r="G31" i="6"/>
  <c r="F30" i="6"/>
  <c r="F29" i="6"/>
  <c r="H29" i="6" s="1"/>
  <c r="F28" i="6"/>
  <c r="G28" i="6" s="1"/>
  <c r="H28" i="6"/>
  <c r="F27" i="6"/>
  <c r="H27" i="6" s="1"/>
  <c r="G27" i="6"/>
  <c r="F26" i="6"/>
  <c r="H26" i="6" s="1"/>
  <c r="F25" i="6"/>
  <c r="H25" i="6"/>
  <c r="F20" i="6"/>
  <c r="H20" i="6" s="1"/>
  <c r="G19" i="6"/>
  <c r="F19" i="6"/>
  <c r="H19" i="6"/>
  <c r="F18" i="6"/>
  <c r="H18" i="6" s="1"/>
  <c r="G18" i="6"/>
  <c r="F17" i="6"/>
  <c r="G17" i="6" s="1"/>
  <c r="H17" i="6"/>
  <c r="F16" i="6"/>
  <c r="H16" i="6" s="1"/>
  <c r="F15" i="6"/>
  <c r="G15" i="6" s="1"/>
  <c r="H15" i="6"/>
  <c r="F14" i="6"/>
  <c r="F13" i="6"/>
  <c r="H13" i="6" s="1"/>
  <c r="F12" i="6"/>
  <c r="H12" i="6"/>
  <c r="F11" i="6"/>
  <c r="G11" i="6" s="1"/>
  <c r="H11" i="6"/>
  <c r="F10" i="6"/>
  <c r="G10" i="6" s="1"/>
  <c r="F9" i="6"/>
  <c r="G9" i="6" s="1"/>
  <c r="H9" i="6"/>
  <c r="F8" i="6"/>
  <c r="F7" i="6"/>
  <c r="H7" i="6" s="1"/>
  <c r="F6" i="6"/>
  <c r="F5" i="6"/>
  <c r="G5" i="6" s="1"/>
  <c r="H5" i="6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F18" i="5" s="1"/>
  <c r="E5" i="5"/>
  <c r="F4" i="5"/>
  <c r="E4" i="5"/>
  <c r="G4" i="4"/>
  <c r="H4" i="4" s="1"/>
  <c r="G5" i="4"/>
  <c r="H5" i="4" s="1"/>
  <c r="G6" i="4"/>
  <c r="H6" i="4"/>
  <c r="G7" i="4"/>
  <c r="H7" i="4" s="1"/>
  <c r="G8" i="4"/>
  <c r="H8" i="4" s="1"/>
  <c r="G9" i="4"/>
  <c r="H9" i="4" s="1"/>
  <c r="G10" i="4"/>
  <c r="H10" i="4" s="1"/>
  <c r="G11" i="4"/>
  <c r="H11" i="4" s="1"/>
  <c r="G12" i="4"/>
  <c r="H12" i="4"/>
  <c r="G13" i="4"/>
  <c r="H13" i="4" s="1"/>
  <c r="G14" i="4"/>
  <c r="H14" i="4"/>
  <c r="G15" i="4"/>
  <c r="H15" i="4" s="1"/>
  <c r="G16" i="4"/>
  <c r="H16" i="4" s="1"/>
  <c r="G17" i="4"/>
  <c r="H17" i="4" s="1"/>
  <c r="G18" i="4"/>
  <c r="H18" i="4"/>
  <c r="G19" i="4"/>
  <c r="H19" i="4" s="1"/>
  <c r="G20" i="4"/>
  <c r="H20" i="4"/>
  <c r="G21" i="4"/>
  <c r="H21" i="4" s="1"/>
  <c r="G22" i="4"/>
  <c r="H22" i="4"/>
  <c r="G23" i="4"/>
  <c r="H23" i="4" s="1"/>
  <c r="G24" i="4"/>
  <c r="H24" i="4" s="1"/>
  <c r="G25" i="4"/>
  <c r="H25" i="4" s="1"/>
  <c r="G26" i="4"/>
  <c r="H26" i="4"/>
  <c r="G27" i="4"/>
  <c r="H27" i="4" s="1"/>
  <c r="G28" i="4"/>
  <c r="H28" i="4"/>
  <c r="G29" i="4"/>
  <c r="H29" i="4" s="1"/>
  <c r="G34" i="4"/>
  <c r="H34" i="4" s="1"/>
  <c r="G35" i="4"/>
  <c r="H35" i="4"/>
  <c r="G36" i="4"/>
  <c r="H36" i="4" s="1"/>
  <c r="G37" i="4"/>
  <c r="H37" i="4"/>
  <c r="G38" i="4"/>
  <c r="H38" i="4" s="1"/>
  <c r="G39" i="4"/>
  <c r="H39" i="4"/>
  <c r="G40" i="4"/>
  <c r="H40" i="4" s="1"/>
  <c r="G41" i="4"/>
  <c r="H41" i="4"/>
  <c r="G46" i="4"/>
  <c r="H46" i="4" s="1"/>
  <c r="G47" i="4"/>
  <c r="H47" i="4"/>
  <c r="G48" i="4"/>
  <c r="H48" i="4" s="1"/>
  <c r="G49" i="4"/>
  <c r="H49" i="4"/>
  <c r="G50" i="4"/>
  <c r="H50" i="4" s="1"/>
  <c r="G51" i="4"/>
  <c r="H51" i="4"/>
  <c r="G52" i="4"/>
  <c r="H52" i="4" s="1"/>
  <c r="G53" i="4"/>
  <c r="H53" i="4"/>
  <c r="G54" i="4"/>
  <c r="H54" i="4" s="1"/>
  <c r="G55" i="4"/>
  <c r="H55" i="4"/>
  <c r="P21" i="1"/>
  <c r="N19" i="1"/>
  <c r="L19" i="1"/>
  <c r="R19" i="1"/>
  <c r="K19" i="1"/>
  <c r="J19" i="1"/>
  <c r="I19" i="1"/>
  <c r="H19" i="1"/>
  <c r="G19" i="1"/>
  <c r="F19" i="1"/>
  <c r="E19" i="1"/>
  <c r="N17" i="1"/>
  <c r="L17" i="1"/>
  <c r="R17" i="1"/>
  <c r="K17" i="1"/>
  <c r="M17" i="1" s="1"/>
  <c r="J17" i="1"/>
  <c r="I17" i="1"/>
  <c r="H17" i="1"/>
  <c r="Q17" i="1"/>
  <c r="S17" i="1" s="1"/>
  <c r="G17" i="1"/>
  <c r="F17" i="1"/>
  <c r="E17" i="1"/>
  <c r="N15" i="1"/>
  <c r="L15" i="1"/>
  <c r="R15" i="1" s="1"/>
  <c r="K15" i="1"/>
  <c r="J15" i="1"/>
  <c r="I15" i="1"/>
  <c r="H15" i="1"/>
  <c r="Q15" i="1"/>
  <c r="S15" i="1"/>
  <c r="G15" i="1"/>
  <c r="F15" i="1"/>
  <c r="E15" i="1"/>
  <c r="N13" i="1"/>
  <c r="L13" i="1"/>
  <c r="R13" i="1" s="1"/>
  <c r="K13" i="1"/>
  <c r="J13" i="1"/>
  <c r="I13" i="1"/>
  <c r="H13" i="1"/>
  <c r="Q13" i="1"/>
  <c r="S13" i="1"/>
  <c r="G13" i="1"/>
  <c r="F13" i="1"/>
  <c r="E13" i="1"/>
  <c r="N11" i="1"/>
  <c r="L11" i="1"/>
  <c r="R11" i="1" s="1"/>
  <c r="K11" i="1"/>
  <c r="J11" i="1"/>
  <c r="I11" i="1"/>
  <c r="H11" i="1"/>
  <c r="Q11" i="1"/>
  <c r="S11" i="1"/>
  <c r="M11" i="1"/>
  <c r="G11" i="1"/>
  <c r="F11" i="1"/>
  <c r="E11" i="1"/>
  <c r="N9" i="1"/>
  <c r="L9" i="1"/>
  <c r="R9" i="1" s="1"/>
  <c r="K9" i="1"/>
  <c r="Q9" i="1" s="1"/>
  <c r="S9" i="1" s="1"/>
  <c r="J9" i="1"/>
  <c r="I9" i="1"/>
  <c r="H9" i="1"/>
  <c r="G9" i="1"/>
  <c r="F9" i="1"/>
  <c r="E9" i="1"/>
  <c r="N7" i="1"/>
  <c r="L7" i="1"/>
  <c r="R7" i="1" s="1"/>
  <c r="K7" i="1"/>
  <c r="Q7" i="1" s="1"/>
  <c r="J7" i="1"/>
  <c r="I7" i="1"/>
  <c r="H7" i="1"/>
  <c r="G7" i="1"/>
  <c r="F7" i="1"/>
  <c r="E7" i="1"/>
  <c r="M15" i="1"/>
  <c r="M13" i="1"/>
  <c r="M7" i="1"/>
  <c r="G12" i="6"/>
  <c r="G25" i="6"/>
  <c r="G29" i="6"/>
  <c r="G33" i="6"/>
  <c r="G41" i="6"/>
  <c r="G36" i="6"/>
  <c r="N16" i="11"/>
  <c r="N23" i="11"/>
  <c r="H24" i="14"/>
  <c r="H44" i="14"/>
  <c r="G35" i="14"/>
  <c r="H40" i="14"/>
  <c r="G42" i="14"/>
  <c r="G46" i="14"/>
  <c r="G33" i="14"/>
  <c r="G37" i="14"/>
  <c r="G41" i="14"/>
  <c r="I7" i="11" l="1"/>
  <c r="L7" i="11" s="1"/>
  <c r="N7" i="11"/>
  <c r="H34" i="14"/>
  <c r="G34" i="14"/>
  <c r="G26" i="14"/>
  <c r="H8" i="6"/>
  <c r="G8" i="6"/>
  <c r="H32" i="6"/>
  <c r="G32" i="6"/>
  <c r="H42" i="6"/>
  <c r="G42" i="6"/>
  <c r="G32" i="14"/>
  <c r="H32" i="14"/>
  <c r="H38" i="14"/>
  <c r="G38" i="14"/>
  <c r="G14" i="6"/>
  <c r="H14" i="6"/>
  <c r="G30" i="6"/>
  <c r="H30" i="6"/>
  <c r="G43" i="6"/>
  <c r="H43" i="6"/>
  <c r="H30" i="14"/>
  <c r="G30" i="14"/>
  <c r="G6" i="6"/>
  <c r="H6" i="6"/>
  <c r="I22" i="11"/>
  <c r="L22" i="11" s="1"/>
  <c r="G28" i="14"/>
  <c r="H28" i="14"/>
  <c r="H47" i="14" s="1"/>
  <c r="G36" i="14"/>
  <c r="H36" i="14"/>
  <c r="M19" i="1"/>
  <c r="Q19" i="1"/>
  <c r="S19" i="1" s="1"/>
  <c r="I18" i="11"/>
  <c r="L18" i="11" s="1"/>
  <c r="I12" i="11"/>
  <c r="L12" i="11" s="1"/>
  <c r="R21" i="1"/>
  <c r="I19" i="11"/>
  <c r="L19" i="11" s="1"/>
  <c r="I13" i="11"/>
  <c r="L13" i="11" s="1"/>
  <c r="G20" i="6"/>
  <c r="I21" i="11"/>
  <c r="L21" i="11" s="1"/>
  <c r="N21" i="11"/>
  <c r="S7" i="1"/>
  <c r="H21" i="6"/>
  <c r="H48" i="7"/>
  <c r="I23" i="11"/>
  <c r="L23" i="11" s="1"/>
  <c r="I10" i="11"/>
  <c r="L10" i="11" s="1"/>
  <c r="I20" i="11"/>
  <c r="L20" i="11" s="1"/>
  <c r="G37" i="6"/>
  <c r="G13" i="6"/>
  <c r="G26" i="6"/>
  <c r="H39" i="6"/>
  <c r="H46" i="6" s="1"/>
  <c r="G25" i="14"/>
  <c r="G39" i="14"/>
  <c r="I8" i="11"/>
  <c r="L8" i="11" s="1"/>
  <c r="I24" i="11"/>
  <c r="L24" i="11" s="1"/>
  <c r="G44" i="6"/>
  <c r="G16" i="6"/>
  <c r="H10" i="6"/>
  <c r="G38" i="6"/>
  <c r="I14" i="11"/>
  <c r="L14" i="11" s="1"/>
  <c r="G40" i="6"/>
  <c r="G45" i="6"/>
  <c r="M9" i="1"/>
  <c r="G7" i="6"/>
  <c r="Q21" i="1" l="1"/>
  <c r="S21" i="1"/>
</calcChain>
</file>

<file path=xl/sharedStrings.xml><?xml version="1.0" encoding="utf-8"?>
<sst xmlns="http://schemas.openxmlformats.org/spreadsheetml/2006/main" count="568" uniqueCount="236">
  <si>
    <t>公称口径</t>
    <phoneticPr fontId="2" type="noConversion"/>
  </si>
  <si>
    <t>外径</t>
    <phoneticPr fontId="2" type="noConversion"/>
  </si>
  <si>
    <t>壁厚mm</t>
    <phoneticPr fontId="2" type="noConversion"/>
  </si>
  <si>
    <t>镀锌系数</t>
    <phoneticPr fontId="2" type="noConversion"/>
  </si>
  <si>
    <t>普通管</t>
    <phoneticPr fontId="2" type="noConversion"/>
  </si>
  <si>
    <t>镀锌管</t>
    <phoneticPr fontId="2" type="noConversion"/>
  </si>
  <si>
    <t>表面积</t>
    <phoneticPr fontId="2" type="noConversion"/>
  </si>
  <si>
    <t>习用
称呼</t>
    <phoneticPr fontId="2" type="noConversion"/>
  </si>
  <si>
    <t>代替GB/T 3091-2001</t>
  </si>
  <si>
    <t>普通</t>
    <phoneticPr fontId="2" type="noConversion"/>
  </si>
  <si>
    <t>加厚</t>
    <phoneticPr fontId="2" type="noConversion"/>
  </si>
  <si>
    <t>加厚</t>
    <phoneticPr fontId="2" type="noConversion"/>
  </si>
  <si>
    <t>普通重量</t>
    <phoneticPr fontId="2" type="noConversion"/>
  </si>
  <si>
    <t>加厚重量</t>
    <phoneticPr fontId="2" type="noConversion"/>
  </si>
  <si>
    <t>普通重量</t>
    <phoneticPr fontId="2" type="noConversion"/>
  </si>
  <si>
    <t>外径
mm</t>
    <phoneticPr fontId="2" type="noConversion"/>
  </si>
  <si>
    <t>壁厚mm</t>
    <phoneticPr fontId="2" type="noConversion"/>
  </si>
  <si>
    <t>单位重量 kg/m</t>
    <phoneticPr fontId="2" type="noConversion"/>
  </si>
  <si>
    <t>表面积</t>
    <phoneticPr fontId="2" type="noConversion"/>
  </si>
  <si>
    <t>每吨折合</t>
    <phoneticPr fontId="2" type="noConversion"/>
  </si>
  <si>
    <t>DN 6</t>
    <phoneticPr fontId="2" type="noConversion"/>
  </si>
  <si>
    <t>1/8</t>
  </si>
  <si>
    <t>1分</t>
  </si>
  <si>
    <t>非镀锌管</t>
    <phoneticPr fontId="2" type="noConversion"/>
  </si>
  <si>
    <t>DN 8</t>
    <phoneticPr fontId="2" type="noConversion"/>
  </si>
  <si>
    <t>1/4</t>
  </si>
  <si>
    <t>2分</t>
  </si>
  <si>
    <r>
      <t>↓</t>
    </r>
    <r>
      <rPr>
        <sz val="10"/>
        <color indexed="10"/>
        <rFont val="宋体"/>
        <family val="3"/>
        <charset val="134"/>
      </rPr>
      <t>公称口径</t>
    </r>
    <r>
      <rPr>
        <sz val="11"/>
        <color indexed="10"/>
        <rFont val="宋体"/>
        <family val="3"/>
        <charset val="134"/>
      </rPr>
      <t>↓</t>
    </r>
    <phoneticPr fontId="2" type="noConversion"/>
  </si>
  <si>
    <t xml:space="preserve">  普通</t>
    <phoneticPr fontId="2" type="noConversion"/>
  </si>
  <si>
    <t xml:space="preserve">  加厚</t>
    <phoneticPr fontId="2" type="noConversion"/>
  </si>
  <si>
    <t>m</t>
    <phoneticPr fontId="2" type="noConversion"/>
  </si>
  <si>
    <t>kg</t>
  </si>
  <si>
    <r>
      <t>m</t>
    </r>
    <r>
      <rPr>
        <vertAlign val="superscript"/>
        <sz val="10"/>
        <rFont val="Arial"/>
        <family val="2"/>
      </rPr>
      <t>2</t>
    </r>
    <phoneticPr fontId="2" type="noConversion"/>
  </si>
  <si>
    <t>元</t>
    <phoneticPr fontId="2" type="noConversion"/>
  </si>
  <si>
    <t>DN 10</t>
    <phoneticPr fontId="2" type="noConversion"/>
  </si>
  <si>
    <t>3/8</t>
  </si>
  <si>
    <t>3分</t>
  </si>
  <si>
    <t>DN 15</t>
    <phoneticPr fontId="2" type="noConversion"/>
  </si>
  <si>
    <t>1/2</t>
  </si>
  <si>
    <t>4分</t>
  </si>
  <si>
    <t>DN 20</t>
    <phoneticPr fontId="2" type="noConversion"/>
  </si>
  <si>
    <t>3/4</t>
  </si>
  <si>
    <t>6分</t>
  </si>
  <si>
    <t>DN 25</t>
    <phoneticPr fontId="2" type="noConversion"/>
  </si>
  <si>
    <t>1</t>
  </si>
  <si>
    <t>1吋</t>
  </si>
  <si>
    <t>DN 32</t>
    <phoneticPr fontId="2" type="noConversion"/>
  </si>
  <si>
    <t>1 1/4</t>
  </si>
  <si>
    <t>1吋2分</t>
  </si>
  <si>
    <t>DN 40</t>
    <phoneticPr fontId="2" type="noConversion"/>
  </si>
  <si>
    <t>1 1/2</t>
  </si>
  <si>
    <t>1吋半</t>
  </si>
  <si>
    <t>DN 50</t>
    <phoneticPr fontId="2" type="noConversion"/>
  </si>
  <si>
    <t>2</t>
  </si>
  <si>
    <t>2吋</t>
  </si>
  <si>
    <t>DN 65</t>
    <phoneticPr fontId="2" type="noConversion"/>
  </si>
  <si>
    <t>2 1/2</t>
  </si>
  <si>
    <t>2吋半</t>
  </si>
  <si>
    <t>DN 80</t>
    <phoneticPr fontId="2" type="noConversion"/>
  </si>
  <si>
    <t>3</t>
  </si>
  <si>
    <t>3吋</t>
  </si>
  <si>
    <t>DN 100</t>
    <phoneticPr fontId="2" type="noConversion"/>
  </si>
  <si>
    <t>4</t>
  </si>
  <si>
    <t>4吋</t>
  </si>
  <si>
    <t>DN 125</t>
    <phoneticPr fontId="2" type="noConversion"/>
  </si>
  <si>
    <t>5</t>
  </si>
  <si>
    <t>5吋</t>
  </si>
  <si>
    <t>DN 150</t>
    <phoneticPr fontId="2" type="noConversion"/>
  </si>
  <si>
    <t>6</t>
  </si>
  <si>
    <t>6吋</t>
  </si>
  <si>
    <t>2008-08-19发布</t>
  </si>
  <si>
    <t>2009-04-03实施</t>
    <phoneticPr fontId="2" type="noConversion"/>
  </si>
  <si>
    <t>合计 →</t>
    <phoneticPr fontId="2" type="noConversion"/>
  </si>
  <si>
    <t>数量</t>
    <phoneticPr fontId="2" type="noConversion"/>
  </si>
  <si>
    <t>重量</t>
    <phoneticPr fontId="2" type="noConversion"/>
  </si>
  <si>
    <t>表面积</t>
    <phoneticPr fontId="2" type="noConversion"/>
  </si>
  <si>
    <t>金额</t>
    <phoneticPr fontId="2" type="noConversion"/>
  </si>
  <si>
    <t>计算器</t>
    <phoneticPr fontId="2" type="noConversion"/>
  </si>
  <si>
    <t>T</t>
    <phoneticPr fontId="39" type="noConversion"/>
  </si>
  <si>
    <t>重量合计</t>
    <phoneticPr fontId="39" type="noConversion"/>
  </si>
  <si>
    <r>
      <t>元</t>
    </r>
    <r>
      <rPr>
        <sz val="12"/>
        <rFont val="Times New Roman"/>
        <family val="1"/>
      </rPr>
      <t>/m</t>
    </r>
    <phoneticPr fontId="39" type="noConversion"/>
  </si>
  <si>
    <t>Kg/m</t>
    <phoneticPr fontId="39" type="noConversion"/>
  </si>
  <si>
    <t>m</t>
    <phoneticPr fontId="39" type="noConversion"/>
  </si>
  <si>
    <r>
      <t>元</t>
    </r>
    <r>
      <rPr>
        <sz val="12"/>
        <rFont val="Times New Roman"/>
        <family val="1"/>
      </rPr>
      <t>/Kg</t>
    </r>
    <phoneticPr fontId="39" type="noConversion"/>
  </si>
  <si>
    <t>mm</t>
    <phoneticPr fontId="39" type="noConversion"/>
  </si>
  <si>
    <t>总重</t>
    <phoneticPr fontId="39" type="noConversion"/>
  </si>
  <si>
    <t>单价</t>
    <phoneticPr fontId="39" type="noConversion"/>
  </si>
  <si>
    <t>单重</t>
    <phoneticPr fontId="39" type="noConversion"/>
  </si>
  <si>
    <t>管长度</t>
    <phoneticPr fontId="39" type="noConversion"/>
  </si>
  <si>
    <t>壁厚</t>
    <phoneticPr fontId="39" type="noConversion"/>
  </si>
  <si>
    <t>外径</t>
    <phoneticPr fontId="39" type="noConversion"/>
  </si>
  <si>
    <t>规格</t>
    <phoneticPr fontId="39" type="noConversion"/>
  </si>
  <si>
    <t>无缝钢管重量价格计算表（热轧）</t>
    <phoneticPr fontId="39" type="noConversion"/>
  </si>
  <si>
    <r>
      <t>元</t>
    </r>
    <r>
      <rPr>
        <sz val="12"/>
        <rFont val="Times New Roman"/>
        <family val="1"/>
      </rPr>
      <t>/m</t>
    </r>
    <phoneticPr fontId="44" type="noConversion"/>
  </si>
  <si>
    <t>Kg/m</t>
    <phoneticPr fontId="44" type="noConversion"/>
  </si>
  <si>
    <r>
      <t>元</t>
    </r>
    <r>
      <rPr>
        <sz val="12"/>
        <rFont val="Times New Roman"/>
        <family val="1"/>
      </rPr>
      <t>/Kg</t>
    </r>
    <phoneticPr fontId="44" type="noConversion"/>
  </si>
  <si>
    <r>
      <t>Kg/</t>
    </r>
    <r>
      <rPr>
        <sz val="12"/>
        <rFont val="宋体"/>
        <family val="3"/>
        <charset val="134"/>
      </rPr>
      <t>根</t>
    </r>
    <phoneticPr fontId="44" type="noConversion"/>
  </si>
  <si>
    <t>m</t>
    <phoneticPr fontId="44" type="noConversion"/>
  </si>
  <si>
    <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  <phoneticPr fontId="44" type="noConversion"/>
  </si>
  <si>
    <t>单重</t>
    <phoneticPr fontId="44" type="noConversion"/>
  </si>
  <si>
    <r>
      <t>单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价</t>
    </r>
    <phoneticPr fontId="44" type="noConversion"/>
  </si>
  <si>
    <t>单根重量</t>
    <phoneticPr fontId="44" type="noConversion"/>
  </si>
  <si>
    <t>有效长度</t>
    <phoneticPr fontId="44" type="noConversion"/>
  </si>
  <si>
    <t>壁厚</t>
    <phoneticPr fontId="44" type="noConversion"/>
  </si>
  <si>
    <t>外径</t>
    <phoneticPr fontId="44" type="noConversion"/>
  </si>
  <si>
    <t>规格</t>
    <phoneticPr fontId="44" type="noConversion"/>
  </si>
  <si>
    <r>
      <t xml:space="preserve">给水球墨铸铁管重量价格计算表   </t>
    </r>
    <r>
      <rPr>
        <b/>
        <sz val="9"/>
        <rFont val="宋体"/>
        <family val="3"/>
        <charset val="134"/>
      </rPr>
      <t>N11</t>
    </r>
    <r>
      <rPr>
        <b/>
        <sz val="9"/>
        <rFont val="宋体"/>
        <family val="3"/>
        <charset val="134"/>
      </rPr>
      <t>型</t>
    </r>
    <r>
      <rPr>
        <b/>
        <sz val="9"/>
        <rFont val="宋体"/>
        <family val="3"/>
        <charset val="134"/>
      </rPr>
      <t>S11型机械</t>
    </r>
    <r>
      <rPr>
        <b/>
        <sz val="9"/>
        <rFont val="宋体"/>
        <family val="3"/>
        <charset val="134"/>
      </rPr>
      <t>胶圈接口</t>
    </r>
    <phoneticPr fontId="44" type="noConversion"/>
  </si>
  <si>
    <t>m</t>
    <phoneticPr fontId="44" type="noConversion"/>
  </si>
  <si>
    <t>有效长度</t>
    <phoneticPr fontId="44" type="noConversion"/>
  </si>
  <si>
    <t>壁厚</t>
    <phoneticPr fontId="44" type="noConversion"/>
  </si>
  <si>
    <r>
      <t xml:space="preserve">给水球墨铸铁管重量价格计算表   </t>
    </r>
    <r>
      <rPr>
        <b/>
        <sz val="9"/>
        <rFont val="宋体"/>
        <family val="3"/>
        <charset val="134"/>
      </rPr>
      <t>K</t>
    </r>
    <r>
      <rPr>
        <b/>
        <sz val="9"/>
        <rFont val="宋体"/>
        <family val="3"/>
        <charset val="134"/>
      </rPr>
      <t>型机械胶圈接口</t>
    </r>
    <phoneticPr fontId="44" type="noConversion"/>
  </si>
  <si>
    <r>
      <t>元</t>
    </r>
    <r>
      <rPr>
        <sz val="12"/>
        <rFont val="Times New Roman"/>
        <family val="1"/>
      </rPr>
      <t>/m</t>
    </r>
    <phoneticPr fontId="44" type="noConversion"/>
  </si>
  <si>
    <t>Kg/m</t>
    <phoneticPr fontId="44" type="noConversion"/>
  </si>
  <si>
    <r>
      <t>元</t>
    </r>
    <r>
      <rPr>
        <sz val="12"/>
        <rFont val="Times New Roman"/>
        <family val="1"/>
      </rPr>
      <t>/Kg</t>
    </r>
    <phoneticPr fontId="44" type="noConversion"/>
  </si>
  <si>
    <t>单重</t>
    <phoneticPr fontId="44" type="noConversion"/>
  </si>
  <si>
    <t>单根重量</t>
    <phoneticPr fontId="44" type="noConversion"/>
  </si>
  <si>
    <t>外径</t>
    <phoneticPr fontId="44" type="noConversion"/>
  </si>
  <si>
    <r>
      <t xml:space="preserve">给水球墨铸铁管重量价格计算表   </t>
    </r>
    <r>
      <rPr>
        <b/>
        <sz val="9"/>
        <rFont val="宋体"/>
        <family val="3"/>
        <charset val="134"/>
      </rPr>
      <t>T型胶圈接口</t>
    </r>
    <phoneticPr fontId="44" type="noConversion"/>
  </si>
  <si>
    <t>薄壁焊接钢管重量价格计算表</t>
    <phoneticPr fontId="44" type="noConversion"/>
  </si>
  <si>
    <t>规格</t>
    <phoneticPr fontId="44" type="noConversion"/>
  </si>
  <si>
    <r>
      <t>单</t>
    </r>
    <r>
      <rPr>
        <sz val="12"/>
        <color indexed="60"/>
        <rFont val="Times New Roman"/>
        <family val="1"/>
      </rPr>
      <t xml:space="preserve">  </t>
    </r>
    <r>
      <rPr>
        <sz val="12"/>
        <color indexed="60"/>
        <rFont val="宋体"/>
        <family val="3"/>
        <charset val="134"/>
      </rPr>
      <t>价</t>
    </r>
    <phoneticPr fontId="44" type="noConversion"/>
  </si>
  <si>
    <t>管长度</t>
    <phoneticPr fontId="44" type="noConversion"/>
  </si>
  <si>
    <t>总重</t>
    <phoneticPr fontId="44" type="noConversion"/>
  </si>
  <si>
    <r>
      <t>元</t>
    </r>
    <r>
      <rPr>
        <sz val="12"/>
        <color indexed="60"/>
        <rFont val="Times New Roman"/>
        <family val="1"/>
      </rPr>
      <t>/Kg</t>
    </r>
    <phoneticPr fontId="44" type="noConversion"/>
  </si>
  <si>
    <r>
      <t>元</t>
    </r>
    <r>
      <rPr>
        <sz val="12"/>
        <color indexed="60"/>
        <rFont val="Times New Roman"/>
        <family val="1"/>
      </rPr>
      <t>/m</t>
    </r>
    <phoneticPr fontId="44" type="noConversion"/>
  </si>
  <si>
    <t>T</t>
    <phoneticPr fontId="44" type="noConversion"/>
  </si>
  <si>
    <t>总重合计</t>
    <phoneticPr fontId="44" type="noConversion"/>
  </si>
  <si>
    <t>T</t>
    <phoneticPr fontId="44" type="noConversion"/>
  </si>
  <si>
    <t>不锈钢管重量价格计算表</t>
    <phoneticPr fontId="44" type="noConversion"/>
  </si>
  <si>
    <t>规格</t>
    <phoneticPr fontId="44" type="noConversion"/>
  </si>
  <si>
    <t>单价</t>
    <phoneticPr fontId="44" type="noConversion"/>
  </si>
  <si>
    <t>管长度</t>
    <phoneticPr fontId="44" type="noConversion"/>
  </si>
  <si>
    <t>总重</t>
    <phoneticPr fontId="44" type="noConversion"/>
  </si>
  <si>
    <t>mm</t>
    <phoneticPr fontId="44" type="noConversion"/>
  </si>
  <si>
    <r>
      <t>元</t>
    </r>
    <r>
      <rPr>
        <sz val="12"/>
        <rFont val="Times New Roman"/>
        <family val="1"/>
      </rPr>
      <t>/Kg</t>
    </r>
    <phoneticPr fontId="44" type="noConversion"/>
  </si>
  <si>
    <t>T</t>
    <phoneticPr fontId="44" type="noConversion"/>
  </si>
  <si>
    <t>重量合计</t>
    <phoneticPr fontId="44" type="noConversion"/>
  </si>
  <si>
    <t>壁厚</t>
    <phoneticPr fontId="44" type="noConversion"/>
  </si>
  <si>
    <t>挤制紫铜管重量价格计算表</t>
    <phoneticPr fontId="44" type="noConversion"/>
  </si>
  <si>
    <t>重量合计</t>
    <phoneticPr fontId="44" type="noConversion"/>
  </si>
  <si>
    <t>T</t>
    <phoneticPr fontId="44" type="noConversion"/>
  </si>
  <si>
    <t>挤制铜管</t>
    <phoneticPr fontId="44" type="noConversion"/>
  </si>
  <si>
    <t>理论重量(公斤/米)</t>
    <phoneticPr fontId="44" type="noConversion"/>
  </si>
  <si>
    <t>理论重量(公斤/米)</t>
    <phoneticPr fontId="44" type="noConversion"/>
  </si>
  <si>
    <t>壁厚</t>
    <phoneticPr fontId="44" type="noConversion"/>
  </si>
  <si>
    <t>(毫米)</t>
    <phoneticPr fontId="44" type="noConversion"/>
  </si>
  <si>
    <t>(毫米)</t>
    <phoneticPr fontId="44" type="noConversion"/>
  </si>
  <si>
    <t>外径</t>
    <phoneticPr fontId="44" type="noConversion"/>
  </si>
  <si>
    <t>注：1、挤制铜管长度0.5～6米。</t>
    <phoneticPr fontId="44" type="noConversion"/>
  </si>
  <si>
    <t>    2、挤制铜管的牌号有T2、T3、T4、TU1、TU2、TUP及H96；理论重量按比重量8.9计算</t>
    <phoneticPr fontId="44" type="noConversion"/>
  </si>
  <si>
    <t>热 轧 结 构 用 无 缝 钢 管</t>
    <phoneticPr fontId="44" type="noConversion"/>
  </si>
  <si>
    <t>外径（mm）</t>
    <phoneticPr fontId="44" type="noConversion"/>
  </si>
  <si>
    <t>壁厚（mm）</t>
    <phoneticPr fontId="44" type="noConversion"/>
  </si>
  <si>
    <t>每米重量（kg）</t>
    <phoneticPr fontId="44" type="noConversion"/>
  </si>
  <si>
    <t>-</t>
    <phoneticPr fontId="44" type="noConversion"/>
  </si>
  <si>
    <t>计算公式：W(kg/m)=0.02466*壁厚*(外径-壁厚)</t>
    <phoneticPr fontId="44" type="noConversion"/>
  </si>
  <si>
    <t>冷 扎 冷 拔 结 构 用 无 缝 管</t>
    <phoneticPr fontId="44" type="noConversion"/>
  </si>
  <si>
    <t>外径</t>
    <phoneticPr fontId="44" type="noConversion"/>
  </si>
  <si>
    <t>壁厚mm</t>
    <phoneticPr fontId="44" type="noConversion"/>
  </si>
  <si>
    <t>mm</t>
    <phoneticPr fontId="44" type="noConversion"/>
  </si>
  <si>
    <t>每米重量kg</t>
    <phoneticPr fontId="44" type="noConversion"/>
  </si>
  <si>
    <t>外径mm</t>
    <phoneticPr fontId="44" type="noConversion"/>
  </si>
  <si>
    <t>壁厚 mm</t>
    <phoneticPr fontId="44" type="noConversion"/>
  </si>
  <si>
    <t>1.6+</t>
    <phoneticPr fontId="44" type="noConversion"/>
  </si>
  <si>
    <t>每米重量 KG</t>
    <phoneticPr fontId="44" type="noConversion"/>
  </si>
  <si>
    <t>外径</t>
    <phoneticPr fontId="44" type="noConversion"/>
  </si>
  <si>
    <t>每米重量 kg</t>
    <phoneticPr fontId="44" type="noConversion"/>
  </si>
  <si>
    <t>壁厚 mm</t>
    <phoneticPr fontId="44" type="noConversion"/>
  </si>
  <si>
    <t>33.93.</t>
    <phoneticPr fontId="44" type="noConversion"/>
  </si>
  <si>
    <t>高压锅炉用热扎无缝钢管尺寸重量</t>
    <phoneticPr fontId="44" type="noConversion"/>
  </si>
  <si>
    <t>壁厚mm</t>
    <phoneticPr fontId="44" type="noConversion"/>
  </si>
  <si>
    <t>重量kg/m</t>
    <phoneticPr fontId="44" type="noConversion"/>
  </si>
  <si>
    <t>壁厚 mm</t>
    <phoneticPr fontId="44" type="noConversion"/>
  </si>
  <si>
    <t>mm</t>
    <phoneticPr fontId="44" type="noConversion"/>
  </si>
  <si>
    <t>重量 kg/m</t>
    <phoneticPr fontId="44" type="noConversion"/>
  </si>
  <si>
    <t>　　　　　注：①括号内的尺寸是不推荐使用的尺寸</t>
    <phoneticPr fontId="44" type="noConversion"/>
  </si>
  <si>
    <t>　　　　 　　 ②外径大于和等于219mm、壁厚大于20mm钢管的壁厚允许</t>
    <phoneticPr fontId="44" type="noConversion"/>
  </si>
  <si>
    <t>低中压锅炉用无缝钢管尺寸重量</t>
    <phoneticPr fontId="44" type="noConversion"/>
  </si>
  <si>
    <t>壁厚 mm</t>
    <phoneticPr fontId="44" type="noConversion"/>
  </si>
  <si>
    <t>mm</t>
    <phoneticPr fontId="44" type="noConversion"/>
  </si>
  <si>
    <t>重量 kg/m</t>
    <phoneticPr fontId="44" type="noConversion"/>
  </si>
  <si>
    <r>
      <t>6、彰源管材，不</t>
    </r>
    <r>
      <rPr>
        <sz val="12"/>
        <rFont val="宋体"/>
        <family val="3"/>
        <charset val="134"/>
      </rPr>
      <t>锈钢</t>
    </r>
    <r>
      <rPr>
        <sz val="12"/>
        <rFont val="宋体"/>
        <family val="3"/>
        <charset val="134"/>
      </rPr>
      <t>316DN200以下的66000元/吨。</t>
    </r>
    <phoneticPr fontId="69" type="noConversion"/>
  </si>
  <si>
    <r>
      <t>5、彰源管材，不</t>
    </r>
    <r>
      <rPr>
        <sz val="12"/>
        <rFont val="宋体"/>
        <family val="3"/>
        <charset val="134"/>
      </rPr>
      <t>锈钢</t>
    </r>
    <r>
      <rPr>
        <sz val="12"/>
        <rFont val="宋体"/>
        <family val="3"/>
        <charset val="134"/>
      </rPr>
      <t>304  DN200以下的38500元/吨，200以上的每英寸增加1元/KG</t>
    </r>
    <phoneticPr fontId="69" type="noConversion"/>
  </si>
  <si>
    <r>
      <t>4</t>
    </r>
    <r>
      <rPr>
        <sz val="12"/>
        <rFont val="新細明體"/>
        <family val="1"/>
        <charset val="136"/>
      </rPr>
      <t>、焊口磨平</t>
    </r>
    <r>
      <rPr>
        <sz val="12"/>
        <rFont val="宋体"/>
        <family val="3"/>
        <charset val="134"/>
      </rPr>
      <t>加工</t>
    </r>
    <r>
      <rPr>
        <sz val="12"/>
        <rFont val="宋体"/>
        <family val="3"/>
        <charset val="134"/>
      </rPr>
      <t>费：</t>
    </r>
    <r>
      <rPr>
        <sz val="12"/>
        <rFont val="宋体"/>
        <family val="3"/>
        <charset val="134"/>
      </rPr>
      <t>2500元/吨。</t>
    </r>
    <phoneticPr fontId="69" type="noConversion"/>
  </si>
  <si>
    <r>
      <t>3、外</t>
    </r>
    <r>
      <rPr>
        <sz val="12"/>
        <rFont val="宋体"/>
        <family val="3"/>
        <charset val="134"/>
      </rPr>
      <t>BA加工</t>
    </r>
    <r>
      <rPr>
        <sz val="12"/>
        <rFont val="宋体"/>
        <family val="3"/>
        <charset val="134"/>
      </rPr>
      <t>费：</t>
    </r>
    <r>
      <rPr>
        <sz val="12"/>
        <rFont val="宋体"/>
        <family val="3"/>
        <charset val="134"/>
      </rPr>
      <t>2500元/吨；</t>
    </r>
    <phoneticPr fontId="69" type="noConversion"/>
  </si>
  <si>
    <r>
      <t>2、</t>
    </r>
    <r>
      <rPr>
        <sz val="12"/>
        <rFont val="宋体"/>
        <family val="3"/>
        <charset val="134"/>
      </rPr>
      <t>内</t>
    </r>
    <r>
      <rPr>
        <sz val="12"/>
        <rFont val="宋体"/>
        <family val="3"/>
        <charset val="134"/>
      </rPr>
      <t>BA加工</t>
    </r>
    <r>
      <rPr>
        <sz val="12"/>
        <rFont val="宋体"/>
        <family val="3"/>
        <charset val="134"/>
      </rPr>
      <t>费：</t>
    </r>
    <r>
      <rPr>
        <sz val="12"/>
        <rFont val="宋体"/>
        <family val="3"/>
        <charset val="134"/>
      </rPr>
      <t>4000元/吨；</t>
    </r>
    <phoneticPr fontId="69" type="noConversion"/>
  </si>
  <si>
    <r>
      <t>1、酸洗加工</t>
    </r>
    <r>
      <rPr>
        <sz val="12"/>
        <rFont val="宋体"/>
        <family val="3"/>
        <charset val="134"/>
      </rPr>
      <t>费</t>
    </r>
    <r>
      <rPr>
        <sz val="12"/>
        <rFont val="新細明體"/>
        <family val="1"/>
        <charset val="136"/>
      </rPr>
      <t>：4000元/吨；</t>
    </r>
  </si>
  <si>
    <r>
      <t>备注：</t>
    </r>
    <r>
      <rPr>
        <sz val="12"/>
        <rFont val="宋体"/>
        <family val="3"/>
        <charset val="134"/>
      </rPr>
      <t/>
    </r>
    <phoneticPr fontId="69" type="noConversion"/>
  </si>
  <si>
    <r>
      <t>元</t>
    </r>
    <r>
      <rPr>
        <sz val="12"/>
        <rFont val="Times New Roman"/>
        <family val="1"/>
      </rPr>
      <t>/m</t>
    </r>
    <phoneticPr fontId="69" type="noConversion"/>
  </si>
  <si>
    <r>
      <t>元</t>
    </r>
    <r>
      <rPr>
        <sz val="12"/>
        <rFont val="Times New Roman"/>
        <family val="1"/>
      </rPr>
      <t>/Ton</t>
    </r>
    <phoneticPr fontId="69" type="noConversion"/>
  </si>
  <si>
    <t>kg/m</t>
    <phoneticPr fontId="69" type="noConversion"/>
  </si>
  <si>
    <t>mm.</t>
    <phoneticPr fontId="69" type="noConversion"/>
  </si>
  <si>
    <t>kg/m</t>
    <phoneticPr fontId="69" type="noConversion"/>
  </si>
  <si>
    <r>
      <t>mm</t>
    </r>
    <r>
      <rPr>
        <vertAlign val="superscript"/>
        <sz val="12"/>
        <rFont val="Times New Roman"/>
        <family val="1"/>
      </rPr>
      <t>2</t>
    </r>
    <phoneticPr fontId="69" type="noConversion"/>
  </si>
  <si>
    <t>mm.</t>
    <phoneticPr fontId="69" type="noConversion"/>
  </si>
  <si>
    <t>管材单价</t>
    <phoneticPr fontId="69" type="noConversion"/>
  </si>
  <si>
    <t>钢材单价</t>
    <phoneticPr fontId="69" type="noConversion"/>
  </si>
  <si>
    <t>含保溫重</t>
    <phoneticPr fontId="69" type="noConversion"/>
  </si>
  <si>
    <t>保溫材重</t>
    <phoneticPr fontId="69" type="noConversion"/>
  </si>
  <si>
    <t>保溫厚</t>
    <phoneticPr fontId="69" type="noConversion"/>
  </si>
  <si>
    <t>管加水重</t>
    <phoneticPr fontId="69" type="noConversion"/>
  </si>
  <si>
    <t>流体重</t>
    <phoneticPr fontId="69" type="noConversion"/>
  </si>
  <si>
    <t>管重</t>
    <phoneticPr fontId="69" type="noConversion"/>
  </si>
  <si>
    <t>淨截面积</t>
    <phoneticPr fontId="69" type="noConversion"/>
  </si>
  <si>
    <t>管壁截面积</t>
    <phoneticPr fontId="69" type="noConversion"/>
  </si>
  <si>
    <t>內徑</t>
    <phoneticPr fontId="69" type="noConversion"/>
  </si>
  <si>
    <t>壁厚</t>
    <phoneticPr fontId="69" type="noConversion"/>
  </si>
  <si>
    <t>外徑</t>
    <phoneticPr fontId="69" type="noConversion"/>
  </si>
  <si>
    <t>公称直径</t>
    <phoneticPr fontId="69" type="noConversion"/>
  </si>
  <si>
    <r>
      <t>标准</t>
    </r>
    <r>
      <rPr>
        <b/>
        <sz val="14"/>
        <rFont val="Times New Roman"/>
        <family val="1"/>
      </rPr>
      <t>:</t>
    </r>
    <r>
      <rPr>
        <b/>
        <sz val="14"/>
        <rFont val="宋体"/>
        <family val="3"/>
        <charset val="134"/>
      </rPr>
      <t>美标，</t>
    </r>
    <r>
      <rPr>
        <b/>
        <sz val="14"/>
        <rFont val="Times New Roman"/>
        <family val="1"/>
      </rPr>
      <t>10S</t>
    </r>
    <phoneticPr fontId="69" type="noConversion"/>
  </si>
  <si>
    <t>2006-10-17</t>
    <phoneticPr fontId="69" type="noConversion"/>
  </si>
  <si>
    <r>
      <t>填写日期</t>
    </r>
    <r>
      <rPr>
        <sz val="12"/>
        <rFont val="標楷體"/>
        <family val="2"/>
        <charset val="136"/>
      </rPr>
      <t>:</t>
    </r>
    <phoneticPr fontId="69" type="noConversion"/>
  </si>
  <si>
    <r>
      <t>钢材厂商</t>
    </r>
    <r>
      <rPr>
        <sz val="12"/>
        <rFont val="標楷體"/>
        <family val="2"/>
        <charset val="136"/>
      </rPr>
      <t>:</t>
    </r>
    <phoneticPr fontId="69" type="noConversion"/>
  </si>
  <si>
    <r>
      <t>kg/m</t>
    </r>
    <r>
      <rPr>
        <vertAlign val="superscript"/>
        <sz val="12"/>
        <rFont val="Times New Roman"/>
        <family val="1"/>
      </rPr>
      <t>3</t>
    </r>
    <phoneticPr fontId="69" type="noConversion"/>
  </si>
  <si>
    <t>橡塑材密度：</t>
    <phoneticPr fontId="69" type="noConversion"/>
  </si>
  <si>
    <t>流体密度：</t>
    <phoneticPr fontId="69" type="noConversion"/>
  </si>
  <si>
    <t>钢材密度：</t>
    <phoneticPr fontId="69" type="noConversion"/>
  </si>
  <si>
    <t>不锈钢SUS304</t>
    <phoneticPr fontId="69" type="noConversion"/>
  </si>
  <si>
    <r>
      <rPr>
        <sz val="9"/>
        <color indexed="10"/>
        <rFont val="宋体"/>
        <family val="3"/>
        <charset val="134"/>
      </rPr>
      <t>热轧不锈钢管（</t>
    </r>
    <r>
      <rPr>
        <sz val="9"/>
        <color indexed="10"/>
        <rFont val="&amp;#23435"/>
        <family val="2"/>
      </rPr>
      <t>1Cr18Ni9Ti)</t>
    </r>
    <r>
      <rPr>
        <sz val="9"/>
        <color indexed="10"/>
        <rFont val="宋体"/>
        <family val="3"/>
        <charset val="134"/>
      </rPr>
      <t>每米重量表</t>
    </r>
    <r>
      <rPr>
        <sz val="9"/>
        <color indexed="10"/>
        <rFont val="&amp;#23435"/>
        <family val="2"/>
      </rPr>
      <t xml:space="preserve">     </t>
    </r>
    <r>
      <rPr>
        <b/>
        <sz val="12"/>
        <rFont val="&amp;#23435"/>
        <family val="2"/>
      </rPr>
      <t xml:space="preserve"> </t>
    </r>
    <r>
      <rPr>
        <b/>
        <sz val="12"/>
        <rFont val="宋体"/>
        <family val="3"/>
        <charset val="134"/>
      </rPr>
      <t>（</t>
    </r>
    <r>
      <rPr>
        <b/>
        <sz val="12"/>
        <rFont val="&amp;#23435"/>
        <family val="2"/>
      </rPr>
      <t xml:space="preserve">  </t>
    </r>
    <r>
      <rPr>
        <b/>
        <sz val="12"/>
        <rFont val="宋体"/>
        <family val="3"/>
        <charset val="134"/>
      </rPr>
      <t>请输入管材壁厚）</t>
    </r>
    <r>
      <rPr>
        <b/>
        <sz val="12"/>
        <rFont val="&amp;#23435"/>
        <family val="2"/>
      </rPr>
      <t xml:space="preserve">   </t>
    </r>
    <r>
      <rPr>
        <b/>
        <sz val="10"/>
        <rFont val="宋体"/>
        <family val="3"/>
        <charset val="134"/>
      </rPr>
      <t>密度</t>
    </r>
    <r>
      <rPr>
        <b/>
        <sz val="10"/>
        <rFont val="&amp;#23435"/>
        <family val="2"/>
      </rPr>
      <t>7850</t>
    </r>
    <phoneticPr fontId="44" type="noConversion"/>
  </si>
  <si>
    <r>
      <rPr>
        <sz val="9"/>
        <color indexed="10"/>
        <rFont val="宋体"/>
        <family val="3"/>
        <charset val="134"/>
      </rPr>
      <t>冷拔不锈钢管（</t>
    </r>
    <r>
      <rPr>
        <sz val="9"/>
        <color indexed="10"/>
        <rFont val="&amp;#23435"/>
        <family val="2"/>
      </rPr>
      <t>1Cr18Ni9Ti)</t>
    </r>
    <r>
      <rPr>
        <sz val="9"/>
        <color indexed="10"/>
        <rFont val="宋体"/>
        <family val="3"/>
        <charset val="134"/>
      </rPr>
      <t>每米重量表</t>
    </r>
    <r>
      <rPr>
        <sz val="9"/>
        <color indexed="10"/>
        <rFont val="&amp;#23435"/>
        <family val="2"/>
      </rPr>
      <t xml:space="preserve">  </t>
    </r>
    <r>
      <rPr>
        <b/>
        <sz val="12"/>
        <rFont val="&amp;#23435"/>
        <family val="2"/>
      </rPr>
      <t xml:space="preserve">  </t>
    </r>
    <r>
      <rPr>
        <b/>
        <sz val="12"/>
        <rFont val="宋体"/>
        <family val="3"/>
        <charset val="134"/>
      </rPr>
      <t>（</t>
    </r>
    <r>
      <rPr>
        <b/>
        <sz val="12"/>
        <rFont val="&amp;#23435"/>
        <family val="2"/>
      </rPr>
      <t xml:space="preserve">  </t>
    </r>
    <r>
      <rPr>
        <b/>
        <sz val="12"/>
        <rFont val="宋体"/>
        <family val="3"/>
        <charset val="134"/>
      </rPr>
      <t>请输入管材壁厚）</t>
    </r>
    <r>
      <rPr>
        <b/>
        <sz val="12"/>
        <rFont val="&amp;#23435"/>
        <family val="2"/>
      </rPr>
      <t xml:space="preserve">  </t>
    </r>
    <r>
      <rPr>
        <b/>
        <sz val="12"/>
        <rFont val="宋体"/>
        <family val="3"/>
        <charset val="134"/>
      </rPr>
      <t>密度</t>
    </r>
    <r>
      <rPr>
        <b/>
        <sz val="12"/>
        <rFont val="&amp;#23435"/>
        <family val="2"/>
      </rPr>
      <t>7850</t>
    </r>
    <phoneticPr fontId="44" type="noConversion"/>
  </si>
  <si>
    <t>当前价格（元/吨）</t>
    <phoneticPr fontId="2" type="noConversion"/>
  </si>
  <si>
    <t>录入区</t>
    <phoneticPr fontId="2" type="noConversion"/>
  </si>
  <si>
    <t>基本参数</t>
    <phoneticPr fontId="2" type="noConversion"/>
  </si>
  <si>
    <t xml:space="preserve">      计价区</t>
    <phoneticPr fontId="2" type="noConversion"/>
  </si>
  <si>
    <t>钢管外径</t>
    <phoneticPr fontId="2" type="noConversion"/>
  </si>
  <si>
    <t>钢管壁厚</t>
    <phoneticPr fontId="2" type="noConversion"/>
  </si>
  <si>
    <t>单 重</t>
    <phoneticPr fontId="2" type="noConversion"/>
  </si>
  <si>
    <t>每吨折合米</t>
    <phoneticPr fontId="2" type="noConversion"/>
  </si>
  <si>
    <t>每米价格</t>
    <phoneticPr fontId="2" type="noConversion"/>
  </si>
  <si>
    <t>小计金额</t>
    <phoneticPr fontId="2" type="noConversion"/>
  </si>
  <si>
    <t>（mm)</t>
    <phoneticPr fontId="2" type="noConversion"/>
  </si>
  <si>
    <t>（kg/m)</t>
    <phoneticPr fontId="2" type="noConversion"/>
  </si>
  <si>
    <t>（米/吨)</t>
    <phoneticPr fontId="2" type="noConversion"/>
  </si>
  <si>
    <t>（元/米）</t>
    <phoneticPr fontId="2" type="noConversion"/>
  </si>
  <si>
    <t>（元）</t>
    <phoneticPr fontId="2" type="noConversion"/>
  </si>
  <si>
    <t>合  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</si>
</sst>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0_);[Red]\(0.00\)"/>
    <numFmt numFmtId="177" formatCode="0_);[Red]\(0\)"/>
    <numFmt numFmtId="178" formatCode="0.0_);[Red]\(0.0\)"/>
    <numFmt numFmtId="179" formatCode="0.000"/>
    <numFmt numFmtId="180" formatCode="0.00_ "/>
    <numFmt numFmtId="181" formatCode="0.0_ "/>
    <numFmt numFmtId="182" formatCode="0.000_ "/>
    <numFmt numFmtId="183" formatCode="0_ "/>
    <numFmt numFmtId="184" formatCode="0.000_);[Red]\(0.000\)"/>
    <numFmt numFmtId="185" formatCode="#,##0.0000_ ;[Red]\-#,##0.0000\ "/>
    <numFmt numFmtId="186" formatCode="#,##0.00_ ;[Red]\-#,##0.00\ "/>
    <numFmt numFmtId="187" formatCode="#,##0.0_ ;[Red]\-#,##0.0\ "/>
    <numFmt numFmtId="188" formatCode="#,##0_ ;[Red]\-#,##0\ "/>
    <numFmt numFmtId="189" formatCode="#,##0.00_);[Red]\(#,##0.00\)"/>
    <numFmt numFmtId="190" formatCode="#,##0.0000_);[Red]\(#,##0.0000\)"/>
    <numFmt numFmtId="191" formatCode="#,##0.0_);[Red]\(#,##0.0\)"/>
  </numFmts>
  <fonts count="92">
    <font>
      <sz val="12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color indexed="10"/>
      <name val="Arial"/>
      <family val="2"/>
    </font>
    <font>
      <sz val="11"/>
      <color indexed="9"/>
      <name val="宋体"/>
      <family val="3"/>
      <charset val="134"/>
    </font>
    <font>
      <sz val="10"/>
      <color indexed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  <font>
      <sz val="11"/>
      <color indexed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indexed="17"/>
      <name val="宋体"/>
      <family val="3"/>
      <charset val="134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1"/>
      <color indexed="12"/>
      <name val="宋体"/>
      <family val="3"/>
      <charset val="134"/>
    </font>
    <font>
      <sz val="10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4"/>
      <name val="Arial"/>
      <family val="2"/>
    </font>
    <font>
      <i/>
      <sz val="16"/>
      <name val="楷体_GB2312"/>
      <family val="3"/>
      <charset val="134"/>
    </font>
    <font>
      <sz val="12"/>
      <name val="Times New Roman"/>
      <family val="1"/>
    </font>
    <font>
      <sz val="9"/>
      <color indexed="12"/>
      <name val="宋体"/>
      <family val="3"/>
      <charset val="134"/>
    </font>
    <font>
      <sz val="12"/>
      <color indexed="6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color indexed="60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indexed="60"/>
      <name val="Times New Roman"/>
      <family val="1"/>
    </font>
    <font>
      <sz val="9"/>
      <color indexed="10"/>
      <name val="&amp;#23435"/>
      <family val="2"/>
    </font>
    <font>
      <sz val="9"/>
      <color indexed="10"/>
      <name val="宋体"/>
      <family val="3"/>
      <charset val="134"/>
    </font>
    <font>
      <b/>
      <sz val="12"/>
      <name val="&amp;#23435"/>
      <family val="2"/>
    </font>
    <font>
      <b/>
      <sz val="12"/>
      <name val="宋体"/>
      <family val="3"/>
      <charset val="134"/>
    </font>
    <font>
      <b/>
      <sz val="10"/>
      <color indexed="17"/>
      <name val="&amp;#23435"/>
      <family val="2"/>
    </font>
    <font>
      <b/>
      <sz val="10"/>
      <color indexed="17"/>
      <name val="宋体"/>
      <family val="3"/>
      <charset val="134"/>
    </font>
    <font>
      <sz val="10"/>
      <color indexed="17"/>
      <name val="Verdana"/>
      <family val="2"/>
    </font>
    <font>
      <sz val="9"/>
      <color indexed="8"/>
      <name val="Verdana"/>
      <family val="2"/>
    </font>
    <font>
      <sz val="9"/>
      <color indexed="8"/>
      <name val="&amp;#23435"/>
      <family val="2"/>
    </font>
    <font>
      <b/>
      <sz val="13.5"/>
      <color indexed="25"/>
      <name val="宋体"/>
      <family val="3"/>
      <charset val="134"/>
    </font>
    <font>
      <sz val="13.5"/>
      <color indexed="10"/>
      <name val="宋体"/>
      <family val="3"/>
      <charset val="134"/>
    </font>
    <font>
      <b/>
      <sz val="12"/>
      <color indexed="29"/>
      <name val="宋体"/>
      <family val="3"/>
      <charset val="134"/>
    </font>
    <font>
      <vertAlign val="superscript"/>
      <sz val="12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3.5"/>
      <color indexed="36"/>
      <name val="宋体"/>
      <family val="3"/>
      <charset val="134"/>
    </font>
    <font>
      <b/>
      <sz val="9"/>
      <color indexed="36"/>
      <name val="宋体"/>
      <family val="3"/>
      <charset val="134"/>
    </font>
    <font>
      <sz val="13.5"/>
      <name val="宋体"/>
      <family val="3"/>
      <charset val="134"/>
    </font>
    <font>
      <b/>
      <sz val="13.5"/>
      <name val="宋体"/>
      <family val="3"/>
      <charset val="134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sz val="12"/>
      <color indexed="60"/>
      <name val="新細明體"/>
      <family val="1"/>
      <charset val="136"/>
    </font>
    <font>
      <sz val="12"/>
      <color indexed="14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2"/>
      <charset val="136"/>
    </font>
    <font>
      <vertAlign val="superscript"/>
      <sz val="12"/>
      <name val="Times New Roman"/>
      <family val="1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6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&amp;#23435"/>
      <family val="2"/>
    </font>
    <font>
      <b/>
      <sz val="12"/>
      <color indexed="10"/>
      <name val="Arial"/>
      <family val="2"/>
    </font>
    <font>
      <b/>
      <sz val="20"/>
      <name val="宋体"/>
      <family val="3"/>
      <charset val="134"/>
    </font>
    <font>
      <sz val="11"/>
      <color indexed="12"/>
      <name val="Gill Sans MT"/>
      <family val="2"/>
    </font>
    <font>
      <sz val="11"/>
      <name val="Gill Sans MT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1"/>
      </left>
      <right/>
      <top style="medium">
        <color indexed="41"/>
      </top>
      <bottom/>
      <diagonal/>
    </border>
    <border>
      <left/>
      <right/>
      <top style="medium">
        <color indexed="41"/>
      </top>
      <bottom/>
      <diagonal/>
    </border>
    <border>
      <left/>
      <right style="medium">
        <color indexed="55"/>
      </right>
      <top style="medium">
        <color indexed="41"/>
      </top>
      <bottom/>
      <diagonal/>
    </border>
    <border>
      <left style="medium">
        <color indexed="41"/>
      </left>
      <right/>
      <top/>
      <bottom/>
      <diagonal/>
    </border>
    <border>
      <left style="thin">
        <color indexed="41"/>
      </left>
      <right style="thin">
        <color indexed="23"/>
      </right>
      <top style="thin">
        <color indexed="41"/>
      </top>
      <bottom style="thin">
        <color indexed="23"/>
      </bottom>
      <diagonal/>
    </border>
    <border>
      <left/>
      <right style="medium">
        <color indexed="55"/>
      </right>
      <top/>
      <bottom/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23"/>
      </bottom>
      <diagonal/>
    </border>
    <border>
      <left style="thin">
        <color indexed="41"/>
      </left>
      <right style="thin">
        <color indexed="41"/>
      </right>
      <top/>
      <bottom style="thin">
        <color indexed="23"/>
      </bottom>
      <diagonal/>
    </border>
    <border>
      <left style="thin">
        <color indexed="41"/>
      </left>
      <right style="thin">
        <color indexed="41"/>
      </right>
      <top/>
      <bottom style="thin">
        <color indexed="54"/>
      </bottom>
      <diagonal/>
    </border>
    <border>
      <left style="thin">
        <color indexed="41"/>
      </left>
      <right style="thin">
        <color indexed="54"/>
      </right>
      <top/>
      <bottom style="thin">
        <color indexed="54"/>
      </bottom>
      <diagonal/>
    </border>
    <border>
      <left style="medium">
        <color indexed="41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54"/>
      </right>
      <top style="thin">
        <color indexed="4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44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 style="thin">
        <color indexed="8"/>
      </right>
      <top style="thin">
        <color indexed="8"/>
      </top>
      <bottom/>
      <diagonal/>
    </border>
    <border>
      <left style="thin">
        <color indexed="44"/>
      </left>
      <right style="thin">
        <color indexed="8"/>
      </right>
      <top/>
      <bottom/>
      <diagonal/>
    </border>
    <border>
      <left style="thin">
        <color indexed="4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44"/>
      </right>
      <top/>
      <bottom/>
      <diagonal/>
    </border>
    <border>
      <left style="thin">
        <color indexed="44"/>
      </left>
      <right style="thin">
        <color indexed="8"/>
      </right>
      <top style="thin">
        <color indexed="8"/>
      </top>
      <bottom style="thin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44"/>
      </bottom>
      <diagonal/>
    </border>
    <border>
      <left/>
      <right/>
      <top/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4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55"/>
      </left>
      <right style="medium">
        <color indexed="41"/>
      </right>
      <top style="medium">
        <color indexed="55"/>
      </top>
      <bottom style="medium">
        <color indexed="41"/>
      </bottom>
      <diagonal/>
    </border>
    <border>
      <left style="medium">
        <color indexed="41"/>
      </left>
      <right style="medium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double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double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double">
        <color indexed="23"/>
      </right>
      <top/>
      <bottom style="medium">
        <color indexed="23"/>
      </bottom>
      <diagonal/>
    </border>
    <border>
      <left/>
      <right style="thin">
        <color indexed="23"/>
      </right>
      <top/>
      <bottom style="medium">
        <color indexed="23"/>
      </bottom>
      <diagonal/>
    </border>
    <border>
      <left style="medium">
        <color indexed="55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55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55"/>
      </left>
      <right style="thin">
        <color indexed="10"/>
      </right>
      <top style="thin">
        <color indexed="10"/>
      </top>
      <bottom style="medium">
        <color indexed="4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41"/>
      </bottom>
      <diagonal/>
    </border>
    <border>
      <left style="thin">
        <color indexed="10"/>
      </left>
      <right/>
      <top style="thin">
        <color indexed="10"/>
      </top>
      <bottom style="medium">
        <color indexed="4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41"/>
      </right>
      <top/>
      <bottom style="thin">
        <color indexed="23"/>
      </bottom>
      <diagonal/>
    </border>
    <border>
      <left style="thin">
        <color indexed="23"/>
      </left>
      <right style="medium">
        <color indexed="41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41"/>
      </bottom>
      <diagonal/>
    </border>
    <border>
      <left style="thin">
        <color indexed="23"/>
      </left>
      <right style="medium">
        <color indexed="41"/>
      </right>
      <top style="thin">
        <color indexed="23"/>
      </top>
      <bottom style="medium">
        <color indexed="41"/>
      </bottom>
      <diagonal/>
    </border>
    <border>
      <left style="double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double">
        <color indexed="23"/>
      </right>
      <top/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medium">
        <color indexed="41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4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41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23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23"/>
      </bottom>
      <diagonal/>
    </border>
    <border>
      <left/>
      <right style="thin">
        <color indexed="23"/>
      </right>
      <top style="thin">
        <color indexed="41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54"/>
      </right>
      <top style="thin">
        <color indexed="41"/>
      </top>
      <bottom style="thin">
        <color indexed="4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55"/>
      </right>
      <top/>
      <bottom/>
      <diagonal/>
    </border>
    <border>
      <left style="thin">
        <color indexed="64"/>
      </left>
      <right style="medium">
        <color indexed="55"/>
      </right>
      <top/>
      <bottom style="medium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/>
      <top style="thin">
        <color indexed="44"/>
      </top>
      <bottom/>
      <diagonal/>
    </border>
    <border>
      <left/>
      <right/>
      <top style="thin">
        <color indexed="44"/>
      </top>
      <bottom/>
      <diagonal/>
    </border>
    <border>
      <left/>
      <right style="thin">
        <color indexed="44"/>
      </right>
      <top style="thin">
        <color indexed="44"/>
      </top>
      <bottom/>
      <diagonal/>
    </border>
    <border>
      <left style="thin">
        <color indexed="44"/>
      </left>
      <right/>
      <top/>
      <bottom style="thin">
        <color indexed="44"/>
      </bottom>
      <diagonal/>
    </border>
    <border>
      <left style="thin">
        <color indexed="44"/>
      </left>
      <right/>
      <top/>
      <bottom style="thin">
        <color indexed="8"/>
      </bottom>
      <diagonal/>
    </border>
    <border>
      <left/>
      <right style="thin">
        <color indexed="44"/>
      </right>
      <top style="thin">
        <color indexed="8"/>
      </top>
      <bottom style="thin">
        <color indexed="8"/>
      </bottom>
      <diagonal/>
    </border>
    <border>
      <left style="thin">
        <color indexed="4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44"/>
      </right>
      <top style="thin">
        <color indexed="8"/>
      </top>
      <bottom/>
      <diagonal/>
    </border>
    <border>
      <left style="thin">
        <color indexed="44"/>
      </left>
      <right/>
      <top/>
      <bottom/>
      <diagonal/>
    </border>
  </borders>
  <cellStyleXfs count="5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21" borderId="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7" borderId="1" applyNumberForma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0" borderId="0"/>
    <xf numFmtId="0" fontId="3" fillId="23" borderId="7" applyNumberFormat="0" applyFont="0" applyAlignment="0" applyProtection="0">
      <alignment vertical="center"/>
    </xf>
    <xf numFmtId="0" fontId="33" fillId="20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68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426">
    <xf numFmtId="0" fontId="0" fillId="0" borderId="0" xfId="0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24" borderId="0" xfId="0" applyNumberFormat="1" applyFont="1" applyFill="1" applyAlignment="1" applyProtection="1">
      <alignment horizontal="center" vertical="center"/>
      <protection locked="0"/>
    </xf>
    <xf numFmtId="176" fontId="4" fillId="25" borderId="10" xfId="0" applyNumberFormat="1" applyFont="1" applyFill="1" applyBorder="1" applyAlignment="1">
      <alignment horizontal="center" vertical="center"/>
    </xf>
    <xf numFmtId="176" fontId="4" fillId="25" borderId="11" xfId="0" applyNumberFormat="1" applyFont="1" applyFill="1" applyBorder="1" applyAlignment="1">
      <alignment horizontal="right" vertical="center"/>
    </xf>
    <xf numFmtId="176" fontId="4" fillId="25" borderId="12" xfId="0" applyNumberFormat="1" applyFont="1" applyFill="1" applyBorder="1" applyAlignment="1">
      <alignment horizontal="right" vertical="center"/>
    </xf>
    <xf numFmtId="176" fontId="4" fillId="25" borderId="13" xfId="0" applyNumberFormat="1" applyFont="1" applyFill="1" applyBorder="1" applyAlignment="1">
      <alignment horizontal="right" vertical="center"/>
    </xf>
    <xf numFmtId="176" fontId="4" fillId="26" borderId="10" xfId="0" applyNumberFormat="1" applyFont="1" applyFill="1" applyBorder="1" applyAlignment="1">
      <alignment horizontal="center" vertical="center" wrapText="1"/>
    </xf>
    <xf numFmtId="176" fontId="4" fillId="27" borderId="10" xfId="0" applyNumberFormat="1" applyFont="1" applyFill="1" applyBorder="1" applyAlignment="1">
      <alignment horizontal="center" vertical="center" wrapText="1"/>
    </xf>
    <xf numFmtId="176" fontId="4" fillId="25" borderId="14" xfId="0" applyNumberFormat="1" applyFont="1" applyFill="1" applyBorder="1" applyAlignment="1">
      <alignment horizontal="right" vertical="center"/>
    </xf>
    <xf numFmtId="177" fontId="6" fillId="28" borderId="15" xfId="0" applyNumberFormat="1" applyFont="1" applyFill="1" applyBorder="1" applyAlignment="1" applyProtection="1">
      <alignment horizontal="left" vertical="center" wrapText="1" indent="1"/>
      <protection locked="0"/>
    </xf>
    <xf numFmtId="176" fontId="4" fillId="25" borderId="0" xfId="0" applyNumberFormat="1" applyFont="1" applyFill="1" applyBorder="1" applyAlignment="1">
      <alignment horizontal="right" vertical="center"/>
    </xf>
    <xf numFmtId="176" fontId="4" fillId="25" borderId="16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left" vertical="center"/>
    </xf>
    <xf numFmtId="176" fontId="10" fillId="25" borderId="0" xfId="0" applyNumberFormat="1" applyFont="1" applyFill="1" applyBorder="1" applyAlignment="1">
      <alignment horizontal="center" vertical="center"/>
    </xf>
    <xf numFmtId="176" fontId="4" fillId="25" borderId="0" xfId="0" applyNumberFormat="1" applyFont="1" applyFill="1" applyBorder="1" applyAlignment="1">
      <alignment horizontal="center" vertical="center"/>
    </xf>
    <xf numFmtId="176" fontId="4" fillId="25" borderId="0" xfId="0" applyNumberFormat="1" applyFont="1" applyFill="1" applyBorder="1" applyAlignment="1">
      <alignment horizontal="center" vertical="center" wrapText="1"/>
    </xf>
    <xf numFmtId="176" fontId="10" fillId="25" borderId="15" xfId="0" applyNumberFormat="1" applyFont="1" applyFill="1" applyBorder="1" applyAlignment="1">
      <alignment horizontal="center" vertical="center"/>
    </xf>
    <xf numFmtId="176" fontId="8" fillId="25" borderId="17" xfId="0" applyNumberFormat="1" applyFont="1" applyFill="1" applyBorder="1" applyAlignment="1">
      <alignment horizontal="center" vertical="center"/>
    </xf>
    <xf numFmtId="176" fontId="4" fillId="24" borderId="17" xfId="0" applyNumberFormat="1" applyFont="1" applyFill="1" applyBorder="1" applyAlignment="1">
      <alignment horizontal="center" vertical="center"/>
    </xf>
    <xf numFmtId="176" fontId="13" fillId="25" borderId="18" xfId="0" applyNumberFormat="1" applyFont="1" applyFill="1" applyBorder="1" applyAlignment="1">
      <alignment horizontal="center" vertical="top"/>
    </xf>
    <xf numFmtId="176" fontId="6" fillId="25" borderId="18" xfId="0" applyNumberFormat="1" applyFont="1" applyFill="1" applyBorder="1" applyAlignment="1">
      <alignment horizontal="center" vertical="top"/>
    </xf>
    <xf numFmtId="176" fontId="14" fillId="25" borderId="19" xfId="0" applyNumberFormat="1" applyFont="1" applyFill="1" applyBorder="1" applyAlignment="1">
      <alignment horizontal="center" vertical="top" wrapText="1"/>
    </xf>
    <xf numFmtId="176" fontId="14" fillId="25" borderId="19" xfId="0" applyNumberFormat="1" applyFont="1" applyFill="1" applyBorder="1" applyAlignment="1">
      <alignment horizontal="center" vertical="top"/>
    </xf>
    <xf numFmtId="176" fontId="4" fillId="25" borderId="20" xfId="0" applyNumberFormat="1" applyFont="1" applyFill="1" applyBorder="1" applyAlignment="1">
      <alignment horizontal="center" vertical="top"/>
    </xf>
    <xf numFmtId="177" fontId="4" fillId="29" borderId="10" xfId="0" applyNumberFormat="1" applyFont="1" applyFill="1" applyBorder="1" applyAlignment="1" applyProtection="1">
      <alignment horizontal="center" vertical="center"/>
      <protection locked="0"/>
    </xf>
    <xf numFmtId="176" fontId="16" fillId="25" borderId="17" xfId="0" applyNumberFormat="1" applyFont="1" applyFill="1" applyBorder="1" applyAlignment="1">
      <alignment horizontal="right" vertical="center"/>
    </xf>
    <xf numFmtId="176" fontId="17" fillId="25" borderId="17" xfId="0" applyNumberFormat="1" applyFont="1" applyFill="1" applyBorder="1" applyAlignment="1">
      <alignment horizontal="right" vertical="center"/>
    </xf>
    <xf numFmtId="176" fontId="16" fillId="25" borderId="15" xfId="0" applyNumberFormat="1" applyFont="1" applyFill="1" applyBorder="1" applyAlignment="1">
      <alignment horizontal="center" vertical="center"/>
    </xf>
    <xf numFmtId="176" fontId="18" fillId="0" borderId="15" xfId="0" applyNumberFormat="1" applyFont="1" applyFill="1" applyBorder="1" applyAlignment="1" applyProtection="1">
      <alignment horizontal="right" vertical="center"/>
      <protection locked="0"/>
    </xf>
    <xf numFmtId="176" fontId="14" fillId="25" borderId="17" xfId="0" applyNumberFormat="1" applyFont="1" applyFill="1" applyBorder="1" applyAlignment="1">
      <alignment horizontal="right" vertical="center"/>
    </xf>
    <xf numFmtId="176" fontId="14" fillId="25" borderId="15" xfId="0" applyNumberFormat="1" applyFont="1" applyFill="1" applyBorder="1" applyAlignment="1">
      <alignment horizontal="right" vertical="center"/>
    </xf>
    <xf numFmtId="176" fontId="16" fillId="25" borderId="0" xfId="0" applyNumberFormat="1" applyFont="1" applyFill="1" applyBorder="1" applyAlignment="1">
      <alignment horizontal="right" vertical="center"/>
    </xf>
    <xf numFmtId="176" fontId="17" fillId="25" borderId="0" xfId="0" applyNumberFormat="1" applyFont="1" applyFill="1" applyBorder="1" applyAlignment="1">
      <alignment horizontal="right" vertical="center"/>
    </xf>
    <xf numFmtId="176" fontId="18" fillId="25" borderId="0" xfId="0" applyNumberFormat="1" applyFont="1" applyFill="1" applyBorder="1" applyAlignment="1">
      <alignment horizontal="right" vertical="center"/>
    </xf>
    <xf numFmtId="176" fontId="14" fillId="25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25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3" fillId="25" borderId="0" xfId="0" applyNumberFormat="1" applyFont="1" applyFill="1" applyBorder="1" applyAlignment="1">
      <alignment horizontal="left" vertical="center"/>
    </xf>
    <xf numFmtId="176" fontId="9" fillId="25" borderId="0" xfId="0" applyNumberFormat="1" applyFont="1" applyFill="1" applyBorder="1" applyAlignment="1">
      <alignment horizontal="right" vertical="center"/>
    </xf>
    <xf numFmtId="178" fontId="13" fillId="25" borderId="0" xfId="0" applyNumberFormat="1" applyFont="1" applyFill="1" applyBorder="1" applyAlignment="1">
      <alignment horizontal="right" vertical="center"/>
    </xf>
    <xf numFmtId="176" fontId="13" fillId="25" borderId="0" xfId="0" applyNumberFormat="1" applyFont="1" applyFill="1" applyBorder="1" applyAlignment="1">
      <alignment horizontal="right" vertical="center"/>
    </xf>
    <xf numFmtId="176" fontId="4" fillId="25" borderId="21" xfId="0" applyNumberFormat="1" applyFont="1" applyFill="1" applyBorder="1" applyAlignment="1">
      <alignment horizontal="right" vertical="center"/>
    </xf>
    <xf numFmtId="176" fontId="4" fillId="25" borderId="22" xfId="0" applyNumberFormat="1" applyFont="1" applyFill="1" applyBorder="1" applyAlignment="1">
      <alignment horizontal="right" vertical="center"/>
    </xf>
    <xf numFmtId="176" fontId="4" fillId="25" borderId="23" xfId="0" applyNumberFormat="1" applyFont="1" applyFill="1" applyBorder="1" applyAlignment="1">
      <alignment horizontal="right" vertical="center"/>
    </xf>
    <xf numFmtId="0" fontId="3" fillId="0" borderId="0" xfId="48">
      <alignment vertical="center"/>
    </xf>
    <xf numFmtId="0" fontId="36" fillId="0" borderId="0" xfId="37" applyFont="1" applyFill="1" applyBorder="1" applyProtection="1">
      <protection locked="0" hidden="1"/>
    </xf>
    <xf numFmtId="0" fontId="5" fillId="0" borderId="0" xfId="48" applyFont="1" applyFill="1" applyBorder="1">
      <alignment vertical="center"/>
    </xf>
    <xf numFmtId="0" fontId="5" fillId="0" borderId="0" xfId="48" applyFont="1" applyFill="1">
      <alignment vertical="center"/>
    </xf>
    <xf numFmtId="176" fontId="12" fillId="25" borderId="24" xfId="0" applyNumberFormat="1" applyFont="1" applyFill="1" applyBorder="1" applyAlignment="1">
      <alignment horizontal="center" vertical="center" wrapText="1"/>
    </xf>
    <xf numFmtId="176" fontId="4" fillId="25" borderId="24" xfId="0" applyNumberFormat="1" applyFont="1" applyFill="1" applyBorder="1" applyAlignment="1">
      <alignment horizontal="center" vertical="center" wrapText="1"/>
    </xf>
    <xf numFmtId="176" fontId="4" fillId="25" borderId="25" xfId="0" applyNumberFormat="1" applyFont="1" applyFill="1" applyBorder="1" applyAlignment="1">
      <alignment horizontal="center" vertical="center" wrapText="1"/>
    </xf>
    <xf numFmtId="179" fontId="38" fillId="30" borderId="10" xfId="43" applyNumberFormat="1" applyFont="1" applyFill="1" applyBorder="1" applyAlignment="1">
      <alignment horizontal="center"/>
    </xf>
    <xf numFmtId="0" fontId="38" fillId="30" borderId="10" xfId="43" applyFont="1" applyFill="1" applyBorder="1" applyAlignment="1">
      <alignment horizontal="center"/>
    </xf>
    <xf numFmtId="182" fontId="38" fillId="30" borderId="10" xfId="43" applyNumberFormat="1" applyFont="1" applyFill="1" applyBorder="1" applyAlignment="1">
      <alignment horizontal="center"/>
    </xf>
    <xf numFmtId="179" fontId="90" fillId="0" borderId="10" xfId="43" applyNumberFormat="1" applyBorder="1" applyAlignment="1">
      <alignment horizontal="center"/>
    </xf>
    <xf numFmtId="182" fontId="90" fillId="0" borderId="10" xfId="43" applyNumberFormat="1" applyBorder="1" applyAlignment="1">
      <alignment horizontal="center"/>
    </xf>
    <xf numFmtId="0" fontId="90" fillId="27" borderId="10" xfId="43" applyFill="1" applyBorder="1" applyAlignment="1" applyProtection="1">
      <alignment horizontal="center" vertical="center"/>
      <protection locked="0"/>
    </xf>
    <xf numFmtId="182" fontId="90" fillId="27" borderId="10" xfId="43" applyNumberFormat="1" applyFill="1" applyBorder="1" applyAlignment="1" applyProtection="1">
      <alignment horizontal="center" vertical="center"/>
      <protection locked="0"/>
    </xf>
    <xf numFmtId="0" fontId="90" fillId="31" borderId="10" xfId="43" applyFill="1" applyBorder="1" applyAlignment="1">
      <alignment horizontal="center" vertical="center"/>
    </xf>
    <xf numFmtId="0" fontId="40" fillId="32" borderId="10" xfId="43" applyFont="1" applyFill="1" applyBorder="1" applyAlignment="1">
      <alignment horizontal="center" vertical="center"/>
    </xf>
    <xf numFmtId="182" fontId="40" fillId="32" borderId="10" xfId="43" applyNumberFormat="1" applyFont="1" applyFill="1" applyBorder="1" applyAlignment="1">
      <alignment horizontal="center" vertical="center"/>
    </xf>
    <xf numFmtId="0" fontId="90" fillId="0" borderId="0" xfId="44">
      <alignment vertical="center"/>
    </xf>
    <xf numFmtId="2" fontId="90" fillId="0" borderId="10" xfId="44" applyNumberFormat="1" applyBorder="1" applyAlignment="1">
      <alignment horizontal="center"/>
    </xf>
    <xf numFmtId="2" fontId="90" fillId="27" borderId="10" xfId="44" applyNumberFormat="1" applyFill="1" applyBorder="1" applyAlignment="1" applyProtection="1">
      <alignment horizontal="center"/>
      <protection locked="0"/>
    </xf>
    <xf numFmtId="2" fontId="90" fillId="0" borderId="10" xfId="44" applyNumberFormat="1" applyBorder="1" applyAlignment="1" applyProtection="1">
      <alignment horizontal="center"/>
    </xf>
    <xf numFmtId="2" fontId="90" fillId="0" borderId="10" xfId="44" applyNumberFormat="1" applyBorder="1" applyAlignment="1" applyProtection="1">
      <alignment horizontal="center"/>
      <protection locked="0"/>
    </xf>
    <xf numFmtId="0" fontId="90" fillId="28" borderId="10" xfId="44" applyFill="1" applyBorder="1" applyAlignment="1">
      <alignment horizontal="center"/>
    </xf>
    <xf numFmtId="0" fontId="90" fillId="31" borderId="10" xfId="44" applyFill="1" applyBorder="1" applyAlignment="1">
      <alignment horizontal="center"/>
    </xf>
    <xf numFmtId="0" fontId="43" fillId="32" borderId="10" xfId="44" applyFont="1" applyFill="1" applyBorder="1" applyAlignment="1">
      <alignment horizontal="center" vertical="center"/>
    </xf>
    <xf numFmtId="0" fontId="43" fillId="32" borderId="26" xfId="44" applyFont="1" applyFill="1" applyBorder="1" applyAlignment="1">
      <alignment horizontal="center" vertical="center"/>
    </xf>
    <xf numFmtId="0" fontId="43" fillId="32" borderId="27" xfId="44" applyFont="1" applyFill="1" applyBorder="1" applyAlignment="1">
      <alignment horizontal="center" vertical="center"/>
    </xf>
    <xf numFmtId="2" fontId="90" fillId="0" borderId="10" xfId="44" applyNumberFormat="1" applyFill="1" applyBorder="1" applyAlignment="1" applyProtection="1">
      <alignment horizontal="center"/>
    </xf>
    <xf numFmtId="2" fontId="90" fillId="0" borderId="10" xfId="44" applyNumberFormat="1" applyFill="1" applyBorder="1" applyAlignment="1" applyProtection="1">
      <alignment horizontal="center"/>
      <protection locked="0"/>
    </xf>
    <xf numFmtId="2" fontId="90" fillId="0" borderId="28" xfId="44" applyNumberFormat="1" applyFill="1" applyBorder="1" applyAlignment="1" applyProtection="1">
      <alignment horizontal="center"/>
      <protection locked="0"/>
    </xf>
    <xf numFmtId="0" fontId="90" fillId="0" borderId="0" xfId="44" applyAlignment="1"/>
    <xf numFmtId="0" fontId="48" fillId="32" borderId="10" xfId="44" applyFont="1" applyFill="1" applyBorder="1" applyAlignment="1">
      <alignment horizontal="center" vertical="center"/>
    </xf>
    <xf numFmtId="0" fontId="90" fillId="31" borderId="10" xfId="44" applyFill="1" applyBorder="1" applyAlignment="1">
      <alignment horizontal="center" vertical="center"/>
    </xf>
    <xf numFmtId="2" fontId="90" fillId="0" borderId="10" xfId="44" applyNumberFormat="1" applyBorder="1" applyAlignment="1">
      <alignment horizontal="center" vertical="center"/>
    </xf>
    <xf numFmtId="0" fontId="90" fillId="27" borderId="10" xfId="44" applyFill="1" applyBorder="1" applyAlignment="1" applyProtection="1">
      <alignment horizontal="center" vertical="center"/>
      <protection locked="0"/>
    </xf>
    <xf numFmtId="179" fontId="38" fillId="0" borderId="10" xfId="44" applyNumberFormat="1" applyFont="1" applyBorder="1" applyAlignment="1">
      <alignment horizontal="center" vertical="center"/>
    </xf>
    <xf numFmtId="0" fontId="38" fillId="30" borderId="10" xfId="44" applyFont="1" applyFill="1" applyBorder="1" applyAlignment="1">
      <alignment horizontal="center"/>
    </xf>
    <xf numFmtId="0" fontId="90" fillId="30" borderId="10" xfId="44" applyFill="1" applyBorder="1" applyAlignment="1">
      <alignment horizontal="center"/>
    </xf>
    <xf numFmtId="179" fontId="90" fillId="30" borderId="10" xfId="44" applyNumberFormat="1" applyFill="1" applyBorder="1" applyAlignment="1">
      <alignment horizontal="center"/>
    </xf>
    <xf numFmtId="0" fontId="90" fillId="0" borderId="0" xfId="44" applyAlignment="1">
      <alignment horizontal="center"/>
    </xf>
    <xf numFmtId="184" fontId="43" fillId="32" borderId="10" xfId="44" applyNumberFormat="1" applyFont="1" applyFill="1" applyBorder="1" applyAlignment="1">
      <alignment horizontal="center" vertical="center"/>
    </xf>
    <xf numFmtId="0" fontId="90" fillId="31" borderId="10" xfId="44" applyFill="1" applyBorder="1" applyAlignment="1" applyProtection="1">
      <alignment horizontal="center" vertical="center"/>
      <protection locked="0"/>
    </xf>
    <xf numFmtId="184" fontId="90" fillId="28" borderId="10" xfId="44" applyNumberFormat="1" applyFill="1" applyBorder="1" applyAlignment="1">
      <alignment horizontal="center"/>
    </xf>
    <xf numFmtId="2" fontId="90" fillId="28" borderId="10" xfId="44" applyNumberFormat="1" applyFill="1" applyBorder="1" applyAlignment="1">
      <alignment horizontal="center"/>
    </xf>
    <xf numFmtId="179" fontId="90" fillId="28" borderId="10" xfId="44" applyNumberFormat="1" applyFill="1" applyBorder="1" applyAlignment="1">
      <alignment horizontal="center"/>
    </xf>
    <xf numFmtId="184" fontId="38" fillId="30" borderId="10" xfId="44" applyNumberFormat="1" applyFont="1" applyFill="1" applyBorder="1" applyAlignment="1">
      <alignment horizontal="center"/>
    </xf>
    <xf numFmtId="179" fontId="38" fillId="30" borderId="10" xfId="44" applyNumberFormat="1" applyFont="1" applyFill="1" applyBorder="1" applyAlignment="1">
      <alignment horizontal="center"/>
    </xf>
    <xf numFmtId="0" fontId="90" fillId="33" borderId="10" xfId="44" applyFill="1" applyBorder="1" applyAlignment="1" applyProtection="1">
      <alignment horizontal="center" vertical="center"/>
      <protection locked="0"/>
    </xf>
    <xf numFmtId="184" fontId="90" fillId="0" borderId="0" xfId="44" applyNumberFormat="1" applyAlignment="1">
      <alignment horizontal="center"/>
    </xf>
    <xf numFmtId="0" fontId="90" fillId="0" borderId="0" xfId="44" applyProtection="1">
      <alignment vertical="center"/>
      <protection locked="0"/>
    </xf>
    <xf numFmtId="0" fontId="53" fillId="0" borderId="0" xfId="44" applyFont="1" applyAlignment="1" applyProtection="1">
      <alignment vertical="center" wrapText="1"/>
      <protection locked="0"/>
    </xf>
    <xf numFmtId="0" fontId="43" fillId="32" borderId="10" xfId="44" applyFont="1" applyFill="1" applyBorder="1" applyAlignment="1" applyProtection="1">
      <alignment horizontal="center" vertical="center"/>
    </xf>
    <xf numFmtId="184" fontId="43" fillId="32" borderId="10" xfId="44" applyNumberFormat="1" applyFont="1" applyFill="1" applyBorder="1" applyAlignment="1" applyProtection="1">
      <alignment horizontal="center" vertical="center"/>
    </xf>
    <xf numFmtId="184" fontId="90" fillId="26" borderId="10" xfId="44" applyNumberFormat="1" applyFill="1" applyBorder="1" applyAlignment="1" applyProtection="1">
      <alignment horizontal="center"/>
    </xf>
    <xf numFmtId="2" fontId="90" fillId="26" borderId="10" xfId="44" applyNumberFormat="1" applyFill="1" applyBorder="1" applyAlignment="1" applyProtection="1">
      <alignment horizontal="center"/>
    </xf>
    <xf numFmtId="179" fontId="90" fillId="26" borderId="10" xfId="44" applyNumberFormat="1" applyFill="1" applyBorder="1" applyAlignment="1" applyProtection="1">
      <alignment horizontal="center"/>
    </xf>
    <xf numFmtId="0" fontId="90" fillId="27" borderId="28" xfId="44" applyFill="1" applyBorder="1" applyAlignment="1" applyProtection="1">
      <alignment horizontal="center" vertical="center"/>
      <protection locked="0"/>
    </xf>
    <xf numFmtId="0" fontId="38" fillId="30" borderId="10" xfId="44" applyFont="1" applyFill="1" applyBorder="1" applyAlignment="1" applyProtection="1">
      <alignment horizontal="center"/>
      <protection locked="0"/>
    </xf>
    <xf numFmtId="184" fontId="38" fillId="30" borderId="10" xfId="44" applyNumberFormat="1" applyFont="1" applyFill="1" applyBorder="1" applyAlignment="1" applyProtection="1">
      <alignment horizontal="center"/>
      <protection locked="0"/>
    </xf>
    <xf numFmtId="179" fontId="38" fillId="30" borderId="10" xfId="44" applyNumberFormat="1" applyFont="1" applyFill="1" applyBorder="1" applyAlignment="1" applyProtection="1">
      <alignment horizontal="center"/>
    </xf>
    <xf numFmtId="0" fontId="49" fillId="28" borderId="0" xfId="44" applyFont="1" applyFill="1" applyBorder="1" applyAlignment="1" applyProtection="1">
      <alignment horizontal="center" vertical="center" wrapText="1"/>
      <protection locked="0"/>
    </xf>
    <xf numFmtId="0" fontId="90" fillId="0" borderId="0" xfId="44" applyBorder="1" applyProtection="1">
      <alignment vertical="center"/>
      <protection locked="0"/>
    </xf>
    <xf numFmtId="184" fontId="49" fillId="28" borderId="0" xfId="44" applyNumberFormat="1" applyFont="1" applyFill="1" applyBorder="1" applyAlignment="1" applyProtection="1">
      <alignment horizontal="center" vertical="center" wrapText="1"/>
      <protection locked="0"/>
    </xf>
    <xf numFmtId="0" fontId="43" fillId="28" borderId="0" xfId="44" applyFont="1" applyFill="1" applyBorder="1" applyAlignment="1" applyProtection="1">
      <alignment vertical="center"/>
      <protection locked="0"/>
    </xf>
    <xf numFmtId="0" fontId="43" fillId="28" borderId="0" xfId="44" applyFont="1" applyFill="1" applyBorder="1" applyAlignment="1" applyProtection="1">
      <alignment horizontal="center" vertical="center"/>
      <protection locked="0"/>
    </xf>
    <xf numFmtId="184" fontId="43" fillId="28" borderId="0" xfId="44" applyNumberFormat="1" applyFont="1" applyFill="1" applyBorder="1" applyAlignment="1" applyProtection="1">
      <alignment horizontal="center" vertical="center"/>
      <protection locked="0"/>
    </xf>
    <xf numFmtId="0" fontId="55" fillId="0" borderId="29" xfId="44" applyFont="1" applyBorder="1" applyAlignment="1" applyProtection="1">
      <alignment vertical="center" wrapText="1"/>
      <protection locked="0"/>
    </xf>
    <xf numFmtId="184" fontId="55" fillId="0" borderId="29" xfId="44" applyNumberFormat="1" applyFont="1" applyBorder="1" applyAlignment="1" applyProtection="1">
      <alignment vertical="center" wrapText="1"/>
      <protection locked="0"/>
    </xf>
    <xf numFmtId="0" fontId="56" fillId="34" borderId="30" xfId="44" applyFont="1" applyFill="1" applyBorder="1" applyAlignment="1" applyProtection="1">
      <alignment vertical="center" wrapText="1"/>
      <protection locked="0"/>
    </xf>
    <xf numFmtId="184" fontId="56" fillId="34" borderId="30" xfId="44" applyNumberFormat="1" applyFont="1" applyFill="1" applyBorder="1" applyAlignment="1" applyProtection="1">
      <alignment vertical="center" wrapText="1"/>
      <protection locked="0"/>
    </xf>
    <xf numFmtId="0" fontId="56" fillId="34" borderId="31" xfId="44" applyFont="1" applyFill="1" applyBorder="1" applyAlignment="1" applyProtection="1">
      <alignment vertical="center" wrapText="1"/>
      <protection locked="0"/>
    </xf>
    <xf numFmtId="184" fontId="56" fillId="34" borderId="31" xfId="44" applyNumberFormat="1" applyFont="1" applyFill="1" applyBorder="1" applyAlignment="1" applyProtection="1">
      <alignment vertical="center" wrapText="1"/>
      <protection locked="0"/>
    </xf>
    <xf numFmtId="0" fontId="56" fillId="28" borderId="7" xfId="44" applyFont="1" applyFill="1" applyBorder="1" applyAlignment="1" applyProtection="1">
      <alignment horizontal="center" vertical="center" wrapText="1"/>
      <protection locked="0"/>
    </xf>
    <xf numFmtId="184" fontId="56" fillId="28" borderId="7" xfId="44" applyNumberFormat="1" applyFont="1" applyFill="1" applyBorder="1" applyAlignment="1" applyProtection="1">
      <alignment horizontal="center" vertical="center" wrapText="1"/>
      <protection locked="0"/>
    </xf>
    <xf numFmtId="0" fontId="90" fillId="0" borderId="32" xfId="44" applyBorder="1" applyAlignment="1" applyProtection="1">
      <alignment vertical="center" wrapText="1"/>
      <protection locked="0"/>
    </xf>
    <xf numFmtId="184" fontId="90" fillId="0" borderId="32" xfId="44" applyNumberFormat="1" applyBorder="1" applyAlignment="1" applyProtection="1">
      <alignment vertical="center" wrapText="1"/>
      <protection locked="0"/>
    </xf>
    <xf numFmtId="0" fontId="57" fillId="0" borderId="0" xfId="44" applyFont="1" applyAlignment="1" applyProtection="1">
      <alignment vertical="center" wrapText="1"/>
      <protection locked="0"/>
    </xf>
    <xf numFmtId="184" fontId="57" fillId="0" borderId="0" xfId="44" applyNumberFormat="1" applyFont="1" applyAlignment="1" applyProtection="1">
      <alignment vertical="center" wrapText="1"/>
      <protection locked="0"/>
    </xf>
    <xf numFmtId="184" fontId="90" fillId="0" borderId="0" xfId="44" applyNumberFormat="1" applyProtection="1">
      <alignment vertical="center"/>
      <protection locked="0"/>
    </xf>
    <xf numFmtId="0" fontId="90" fillId="28" borderId="0" xfId="44" applyFill="1">
      <alignment vertical="center"/>
    </xf>
    <xf numFmtId="0" fontId="42" fillId="0" borderId="33" xfId="44" applyFont="1" applyBorder="1" applyAlignment="1">
      <alignment vertical="center" wrapText="1"/>
    </xf>
    <xf numFmtId="0" fontId="42" fillId="28" borderId="34" xfId="44" applyFont="1" applyFill="1" applyBorder="1" applyAlignment="1">
      <alignment vertical="center" wrapText="1"/>
    </xf>
    <xf numFmtId="0" fontId="42" fillId="0" borderId="35" xfId="44" applyFont="1" applyBorder="1" applyAlignment="1">
      <alignment vertical="center" wrapText="1"/>
    </xf>
    <xf numFmtId="0" fontId="61" fillId="0" borderId="36" xfId="44" applyFont="1" applyBorder="1" applyAlignment="1">
      <alignment horizontal="center" vertical="center" wrapText="1"/>
    </xf>
    <xf numFmtId="0" fontId="90" fillId="0" borderId="37" xfId="44" applyBorder="1" applyAlignment="1">
      <alignment vertical="center" wrapText="1"/>
    </xf>
    <xf numFmtId="0" fontId="42" fillId="28" borderId="33" xfId="44" applyFont="1" applyFill="1" applyBorder="1" applyAlignment="1">
      <alignment vertical="center" wrapText="1"/>
    </xf>
    <xf numFmtId="0" fontId="42" fillId="0" borderId="34" xfId="44" applyFont="1" applyBorder="1" applyAlignment="1">
      <alignment vertical="center" wrapText="1"/>
    </xf>
    <xf numFmtId="0" fontId="61" fillId="0" borderId="38" xfId="44" applyFont="1" applyBorder="1" applyAlignment="1">
      <alignment horizontal="center" vertical="center" wrapText="1"/>
    </xf>
    <xf numFmtId="0" fontId="90" fillId="28" borderId="39" xfId="44" applyFill="1" applyBorder="1">
      <alignment vertical="center"/>
    </xf>
    <xf numFmtId="0" fontId="90" fillId="0" borderId="39" xfId="44" applyBorder="1">
      <alignment vertical="center"/>
    </xf>
    <xf numFmtId="0" fontId="62" fillId="0" borderId="38" xfId="44" applyFont="1" applyBorder="1" applyAlignment="1">
      <alignment horizontal="center" vertical="center" wrapText="1"/>
    </xf>
    <xf numFmtId="0" fontId="62" fillId="26" borderId="36" xfId="44" applyFont="1" applyFill="1" applyBorder="1" applyAlignment="1">
      <alignment horizontal="center" vertical="center" wrapText="1"/>
    </xf>
    <xf numFmtId="0" fontId="42" fillId="0" borderId="40" xfId="44" applyFont="1" applyBorder="1" applyAlignment="1">
      <alignment vertical="center" wrapText="1"/>
    </xf>
    <xf numFmtId="0" fontId="42" fillId="0" borderId="41" xfId="44" applyFont="1" applyBorder="1" applyAlignment="1">
      <alignment vertical="center" wrapText="1"/>
    </xf>
    <xf numFmtId="0" fontId="90" fillId="28" borderId="42" xfId="44" applyFill="1" applyBorder="1">
      <alignment vertical="center"/>
    </xf>
    <xf numFmtId="0" fontId="90" fillId="0" borderId="42" xfId="44" applyBorder="1">
      <alignment vertical="center"/>
    </xf>
    <xf numFmtId="0" fontId="90" fillId="0" borderId="43" xfId="44" applyBorder="1">
      <alignment vertical="center"/>
    </xf>
    <xf numFmtId="0" fontId="90" fillId="35" borderId="0" xfId="44" applyFill="1">
      <alignment vertical="center"/>
    </xf>
    <xf numFmtId="0" fontId="90" fillId="0" borderId="0" xfId="44" applyAlignment="1">
      <alignment horizontal="center" vertical="center"/>
    </xf>
    <xf numFmtId="0" fontId="90" fillId="36" borderId="0" xfId="44" applyFill="1" applyAlignment="1">
      <alignment horizontal="center" vertical="center"/>
    </xf>
    <xf numFmtId="0" fontId="64" fillId="26" borderId="36" xfId="44" applyFont="1" applyFill="1" applyBorder="1" applyAlignment="1">
      <alignment horizontal="center" vertical="top" wrapText="1"/>
    </xf>
    <xf numFmtId="0" fontId="64" fillId="26" borderId="37" xfId="44" applyFont="1" applyFill="1" applyBorder="1" applyAlignment="1">
      <alignment horizontal="center" vertical="top" wrapText="1"/>
    </xf>
    <xf numFmtId="0" fontId="65" fillId="26" borderId="33" xfId="44" applyFont="1" applyFill="1" applyBorder="1" applyAlignment="1">
      <alignment horizontal="center" vertical="center" wrapText="1"/>
    </xf>
    <xf numFmtId="0" fontId="65" fillId="26" borderId="34" xfId="44" applyFont="1" applyFill="1" applyBorder="1" applyAlignment="1">
      <alignment horizontal="center" vertical="center" wrapText="1"/>
    </xf>
    <xf numFmtId="0" fontId="66" fillId="0" borderId="38" xfId="44" applyFont="1" applyBorder="1" applyAlignment="1">
      <alignment horizontal="center" vertical="top" wrapText="1"/>
    </xf>
    <xf numFmtId="0" fontId="42" fillId="0" borderId="35" xfId="44" applyFont="1" applyBorder="1" applyAlignment="1">
      <alignment horizontal="center" vertical="top" wrapText="1"/>
    </xf>
    <xf numFmtId="0" fontId="42" fillId="0" borderId="33" xfId="44" applyFont="1" applyBorder="1" applyAlignment="1">
      <alignment horizontal="center" vertical="center" wrapText="1"/>
    </xf>
    <xf numFmtId="0" fontId="42" fillId="0" borderId="34" xfId="44" applyFont="1" applyBorder="1" applyAlignment="1">
      <alignment horizontal="center" vertical="center" wrapText="1"/>
    </xf>
    <xf numFmtId="0" fontId="67" fillId="26" borderId="36" xfId="44" applyFont="1" applyFill="1" applyBorder="1" applyAlignment="1">
      <alignment horizontal="center" vertical="top" wrapText="1"/>
    </xf>
    <xf numFmtId="0" fontId="52" fillId="26" borderId="37" xfId="44" applyFont="1" applyFill="1" applyBorder="1" applyAlignment="1">
      <alignment horizontal="center" vertical="top" wrapText="1"/>
    </xf>
    <xf numFmtId="0" fontId="46" fillId="26" borderId="33" xfId="44" applyFont="1" applyFill="1" applyBorder="1" applyAlignment="1">
      <alignment horizontal="center" vertical="center" wrapText="1"/>
    </xf>
    <xf numFmtId="0" fontId="46" fillId="26" borderId="34" xfId="44" applyFont="1" applyFill="1" applyBorder="1" applyAlignment="1">
      <alignment horizontal="center" vertical="center" wrapText="1"/>
    </xf>
    <xf numFmtId="0" fontId="67" fillId="26" borderId="36" xfId="44" applyFont="1" applyFill="1" applyBorder="1" applyAlignment="1">
      <alignment horizontal="center" vertical="center" wrapText="1"/>
    </xf>
    <xf numFmtId="0" fontId="52" fillId="26" borderId="37" xfId="44" applyFont="1" applyFill="1" applyBorder="1" applyAlignment="1">
      <alignment horizontal="center" vertical="center" wrapText="1"/>
    </xf>
    <xf numFmtId="0" fontId="66" fillId="0" borderId="38" xfId="44" applyFont="1" applyBorder="1" applyAlignment="1">
      <alignment horizontal="center" vertical="center" wrapText="1"/>
    </xf>
    <xf numFmtId="0" fontId="90" fillId="0" borderId="44" xfId="44" applyBorder="1" applyAlignment="1">
      <alignment horizontal="center" vertical="center"/>
    </xf>
    <xf numFmtId="0" fontId="90" fillId="0" borderId="45" xfId="44" applyBorder="1" applyAlignment="1">
      <alignment horizontal="center" vertical="center"/>
    </xf>
    <xf numFmtId="0" fontId="42" fillId="26" borderId="36" xfId="44" applyFont="1" applyFill="1" applyBorder="1" applyAlignment="1">
      <alignment horizontal="center" vertical="center" wrapText="1"/>
    </xf>
    <xf numFmtId="0" fontId="90" fillId="36" borderId="39" xfId="44" applyFill="1" applyBorder="1" applyAlignment="1">
      <alignment horizontal="center" vertical="center"/>
    </xf>
    <xf numFmtId="0" fontId="90" fillId="26" borderId="37" xfId="44" applyFill="1" applyBorder="1" applyAlignment="1">
      <alignment horizontal="center" vertical="center" wrapText="1"/>
    </xf>
    <xf numFmtId="0" fontId="42" fillId="26" borderId="33" xfId="44" applyFont="1" applyFill="1" applyBorder="1" applyAlignment="1">
      <alignment horizontal="center" vertical="center" wrapText="1"/>
    </xf>
    <xf numFmtId="0" fontId="42" fillId="0" borderId="38" xfId="44" applyFont="1" applyBorder="1" applyAlignment="1">
      <alignment horizontal="center" vertical="center" wrapText="1"/>
    </xf>
    <xf numFmtId="0" fontId="42" fillId="0" borderId="35" xfId="44" applyFont="1" applyBorder="1" applyAlignment="1">
      <alignment horizontal="center" vertical="center" wrapText="1"/>
    </xf>
    <xf numFmtId="0" fontId="46" fillId="26" borderId="36" xfId="44" applyFont="1" applyFill="1" applyBorder="1" applyAlignment="1">
      <alignment horizontal="center" vertical="center" wrapText="1"/>
    </xf>
    <xf numFmtId="0" fontId="42" fillId="0" borderId="40" xfId="44" applyFont="1" applyBorder="1" applyAlignment="1">
      <alignment horizontal="center" vertical="center" wrapText="1"/>
    </xf>
    <xf numFmtId="0" fontId="42" fillId="0" borderId="41" xfId="44" applyFont="1" applyBorder="1" applyAlignment="1">
      <alignment horizontal="center" vertical="center" wrapText="1"/>
    </xf>
    <xf numFmtId="0" fontId="90" fillId="36" borderId="43" xfId="44" applyFill="1" applyBorder="1" applyAlignment="1">
      <alignment horizontal="center" vertical="center"/>
    </xf>
    <xf numFmtId="0" fontId="68" fillId="0" borderId="0" xfId="45" applyFont="1" applyFill="1" applyAlignment="1">
      <alignment vertical="center"/>
    </xf>
    <xf numFmtId="0" fontId="38" fillId="0" borderId="0" xfId="45" applyFont="1" applyFill="1" applyAlignment="1">
      <alignment vertical="center"/>
    </xf>
    <xf numFmtId="185" fontId="68" fillId="0" borderId="0" xfId="45" applyNumberFormat="1" applyFont="1" applyFill="1" applyAlignment="1">
      <alignment vertical="center"/>
    </xf>
    <xf numFmtId="0" fontId="68" fillId="0" borderId="0" xfId="45" applyFont="1" applyFill="1" applyAlignment="1">
      <alignment horizontal="center" vertical="center"/>
    </xf>
    <xf numFmtId="186" fontId="68" fillId="0" borderId="0" xfId="45" applyNumberFormat="1" applyFont="1" applyFill="1" applyAlignment="1">
      <alignment vertical="center"/>
    </xf>
    <xf numFmtId="180" fontId="68" fillId="0" borderId="0" xfId="45" applyNumberFormat="1" applyFont="1" applyFill="1" applyAlignment="1">
      <alignment vertical="center"/>
    </xf>
    <xf numFmtId="187" fontId="68" fillId="0" borderId="0" xfId="45" applyNumberFormat="1" applyFont="1" applyFill="1" applyAlignment="1">
      <alignment vertical="center"/>
    </xf>
    <xf numFmtId="187" fontId="68" fillId="0" borderId="0" xfId="45" applyNumberFormat="1" applyFill="1" applyAlignment="1">
      <alignment vertical="center"/>
    </xf>
    <xf numFmtId="185" fontId="68" fillId="0" borderId="0" xfId="45" applyNumberFormat="1" applyFont="1" applyFill="1" applyBorder="1" applyAlignment="1">
      <alignment vertical="center"/>
    </xf>
    <xf numFmtId="188" fontId="68" fillId="0" borderId="0" xfId="45" applyNumberFormat="1" applyFont="1" applyFill="1" applyBorder="1" applyAlignment="1">
      <alignment horizontal="center" vertical="center"/>
    </xf>
    <xf numFmtId="186" fontId="68" fillId="0" borderId="0" xfId="45" applyNumberFormat="1" applyFont="1" applyFill="1" applyBorder="1" applyAlignment="1">
      <alignment vertical="center"/>
    </xf>
    <xf numFmtId="180" fontId="68" fillId="0" borderId="0" xfId="45" applyNumberFormat="1" applyFont="1" applyFill="1" applyBorder="1" applyAlignment="1">
      <alignment vertical="center"/>
    </xf>
    <xf numFmtId="187" fontId="68" fillId="0" borderId="0" xfId="45" applyNumberFormat="1" applyFont="1" applyFill="1" applyBorder="1" applyAlignment="1">
      <alignment vertical="center"/>
    </xf>
    <xf numFmtId="0" fontId="3" fillId="0" borderId="0" xfId="45" applyFont="1" applyFill="1" applyAlignment="1">
      <alignment vertical="center"/>
    </xf>
    <xf numFmtId="189" fontId="70" fillId="24" borderId="10" xfId="45" applyNumberFormat="1" applyFont="1" applyFill="1" applyBorder="1" applyAlignment="1" applyProtection="1">
      <alignment horizontal="center" vertical="center"/>
      <protection hidden="1"/>
    </xf>
    <xf numFmtId="188" fontId="71" fillId="0" borderId="10" xfId="45" applyNumberFormat="1" applyFont="1" applyFill="1" applyBorder="1" applyAlignment="1" applyProtection="1">
      <alignment horizontal="center" vertical="center"/>
      <protection locked="0"/>
    </xf>
    <xf numFmtId="190" fontId="72" fillId="27" borderId="10" xfId="45" applyNumberFormat="1" applyFont="1" applyFill="1" applyBorder="1" applyAlignment="1" applyProtection="1">
      <alignment horizontal="center" vertical="center"/>
      <protection hidden="1"/>
    </xf>
    <xf numFmtId="190" fontId="68" fillId="37" borderId="10" xfId="45" applyNumberFormat="1" applyFont="1" applyFill="1" applyBorder="1" applyAlignment="1" applyProtection="1">
      <alignment horizontal="center" vertical="center"/>
      <protection hidden="1"/>
    </xf>
    <xf numFmtId="191" fontId="68" fillId="0" borderId="10" xfId="45" applyNumberFormat="1" applyFont="1" applyFill="1" applyBorder="1" applyAlignment="1" applyProtection="1">
      <alignment horizontal="center" vertical="center"/>
      <protection locked="0"/>
    </xf>
    <xf numFmtId="190" fontId="73" fillId="27" borderId="10" xfId="45" applyNumberFormat="1" applyFont="1" applyFill="1" applyBorder="1" applyAlignment="1" applyProtection="1">
      <alignment horizontal="center" vertical="center"/>
      <protection hidden="1"/>
    </xf>
    <xf numFmtId="190" fontId="74" fillId="30" borderId="10" xfId="45" applyNumberFormat="1" applyFont="1" applyFill="1" applyBorder="1" applyAlignment="1" applyProtection="1">
      <alignment horizontal="center" vertical="center"/>
      <protection hidden="1"/>
    </xf>
    <xf numFmtId="190" fontId="75" fillId="24" borderId="10" xfId="45" applyNumberFormat="1" applyFont="1" applyFill="1" applyBorder="1" applyAlignment="1" applyProtection="1">
      <alignment horizontal="center" vertical="center"/>
      <protection hidden="1"/>
    </xf>
    <xf numFmtId="191" fontId="68" fillId="37" borderId="10" xfId="45" applyNumberFormat="1" applyFont="1" applyFill="1" applyBorder="1" applyAlignment="1" applyProtection="1">
      <alignment horizontal="center" vertical="center"/>
      <protection hidden="1"/>
    </xf>
    <xf numFmtId="189" fontId="68" fillId="37" borderId="10" xfId="45" applyNumberFormat="1" applyFont="1" applyFill="1" applyBorder="1" applyAlignment="1" applyProtection="1">
      <alignment horizontal="center" vertical="center"/>
      <protection hidden="1"/>
    </xf>
    <xf numFmtId="191" fontId="68" fillId="37" borderId="10" xfId="45" applyNumberFormat="1" applyFont="1" applyFill="1" applyBorder="1" applyAlignment="1" applyProtection="1">
      <alignment horizontal="center" vertical="center"/>
      <protection locked="0"/>
    </xf>
    <xf numFmtId="189" fontId="68" fillId="0" borderId="0" xfId="45" applyNumberFormat="1" applyFont="1" applyFill="1" applyAlignment="1" applyProtection="1">
      <alignment horizontal="center" vertical="center"/>
      <protection hidden="1"/>
    </xf>
    <xf numFmtId="189" fontId="68" fillId="37" borderId="10" xfId="45" applyNumberFormat="1" applyFont="1" applyFill="1" applyBorder="1" applyAlignment="1" applyProtection="1">
      <alignment horizontal="center" vertical="center"/>
      <protection locked="0"/>
    </xf>
    <xf numFmtId="0" fontId="68" fillId="0" borderId="0" xfId="45" applyFont="1" applyFill="1" applyAlignment="1" applyProtection="1">
      <alignment horizontal="center" vertical="center"/>
      <protection hidden="1"/>
    </xf>
    <xf numFmtId="180" fontId="38" fillId="37" borderId="26" xfId="45" applyNumberFormat="1" applyFont="1" applyFill="1" applyBorder="1" applyAlignment="1" applyProtection="1">
      <alignment horizontal="center" vertical="center"/>
      <protection hidden="1"/>
    </xf>
    <xf numFmtId="187" fontId="38" fillId="37" borderId="26" xfId="45" applyNumberFormat="1" applyFont="1" applyFill="1" applyBorder="1" applyAlignment="1" applyProtection="1">
      <alignment horizontal="center" vertical="center"/>
      <protection hidden="1"/>
    </xf>
    <xf numFmtId="0" fontId="76" fillId="24" borderId="26" xfId="45" applyFont="1" applyFill="1" applyBorder="1" applyAlignment="1" applyProtection="1">
      <alignment horizontal="center" vertical="center"/>
      <protection hidden="1"/>
    </xf>
    <xf numFmtId="0" fontId="76" fillId="37" borderId="10" xfId="45" applyFont="1" applyFill="1" applyBorder="1" applyAlignment="1" applyProtection="1">
      <alignment vertical="center"/>
      <protection hidden="1"/>
    </xf>
    <xf numFmtId="185" fontId="38" fillId="27" borderId="26" xfId="45" applyNumberFormat="1" applyFont="1" applyFill="1" applyBorder="1" applyAlignment="1" applyProtection="1">
      <alignment horizontal="center" vertical="center"/>
      <protection hidden="1"/>
    </xf>
    <xf numFmtId="185" fontId="38" fillId="37" borderId="26" xfId="45" applyNumberFormat="1" applyFont="1" applyFill="1" applyBorder="1" applyAlignment="1" applyProtection="1">
      <alignment horizontal="center" vertical="center"/>
      <protection hidden="1"/>
    </xf>
    <xf numFmtId="0" fontId="38" fillId="37" borderId="26" xfId="45" applyFont="1" applyFill="1" applyBorder="1" applyAlignment="1" applyProtection="1">
      <alignment horizontal="center" vertical="center"/>
      <protection hidden="1"/>
    </xf>
    <xf numFmtId="185" fontId="38" fillId="30" borderId="26" xfId="45" applyNumberFormat="1" applyFont="1" applyFill="1" applyBorder="1" applyAlignment="1" applyProtection="1">
      <alignment horizontal="center" vertical="center"/>
      <protection hidden="1"/>
    </xf>
    <xf numFmtId="185" fontId="38" fillId="24" borderId="26" xfId="45" applyNumberFormat="1" applyFont="1" applyFill="1" applyBorder="1" applyAlignment="1" applyProtection="1">
      <alignment horizontal="center" vertical="center"/>
      <protection hidden="1"/>
    </xf>
    <xf numFmtId="186" fontId="38" fillId="37" borderId="26" xfId="45" applyNumberFormat="1" applyFont="1" applyFill="1" applyBorder="1" applyAlignment="1" applyProtection="1">
      <alignment horizontal="center" vertical="center"/>
      <protection hidden="1"/>
    </xf>
    <xf numFmtId="0" fontId="76" fillId="24" borderId="10" xfId="45" applyFont="1" applyFill="1" applyBorder="1" applyAlignment="1" applyProtection="1">
      <alignment horizontal="center" vertical="center"/>
      <protection hidden="1"/>
    </xf>
    <xf numFmtId="0" fontId="76" fillId="37" borderId="10" xfId="45" applyFont="1" applyFill="1" applyBorder="1" applyAlignment="1" applyProtection="1">
      <alignment horizontal="center" vertical="center"/>
      <protection hidden="1"/>
    </xf>
    <xf numFmtId="185" fontId="76" fillId="27" borderId="10" xfId="45" applyNumberFormat="1" applyFont="1" applyFill="1" applyBorder="1" applyAlignment="1" applyProtection="1">
      <alignment horizontal="center" vertical="center"/>
      <protection hidden="1"/>
    </xf>
    <xf numFmtId="185" fontId="76" fillId="37" borderId="10" xfId="45" applyNumberFormat="1" applyFont="1" applyFill="1" applyBorder="1" applyAlignment="1" applyProtection="1">
      <alignment horizontal="center" vertical="center"/>
      <protection hidden="1"/>
    </xf>
    <xf numFmtId="185" fontId="76" fillId="30" borderId="10" xfId="45" applyNumberFormat="1" applyFont="1" applyFill="1" applyBorder="1" applyAlignment="1" applyProtection="1">
      <alignment horizontal="center" vertical="center"/>
      <protection hidden="1"/>
    </xf>
    <xf numFmtId="185" fontId="76" fillId="24" borderId="10" xfId="45" applyNumberFormat="1" applyFont="1" applyFill="1" applyBorder="1" applyAlignment="1" applyProtection="1">
      <alignment horizontal="center" vertical="center"/>
      <protection hidden="1"/>
    </xf>
    <xf numFmtId="186" fontId="76" fillId="37" borderId="10" xfId="45" applyNumberFormat="1" applyFont="1" applyFill="1" applyBorder="1" applyAlignment="1" applyProtection="1">
      <alignment horizontal="center" vertical="center"/>
      <protection hidden="1"/>
    </xf>
    <xf numFmtId="180" fontId="76" fillId="37" borderId="10" xfId="45" applyNumberFormat="1" applyFont="1" applyFill="1" applyBorder="1" applyAlignment="1" applyProtection="1">
      <alignment horizontal="center" vertical="center"/>
      <protection hidden="1"/>
    </xf>
    <xf numFmtId="187" fontId="76" fillId="37" borderId="10" xfId="45" applyNumberFormat="1" applyFont="1" applyFill="1" applyBorder="1" applyAlignment="1" applyProtection="1">
      <alignment horizontal="center" vertical="center"/>
      <protection hidden="1"/>
    </xf>
    <xf numFmtId="187" fontId="3" fillId="37" borderId="10" xfId="45" applyNumberFormat="1" applyFont="1" applyFill="1" applyBorder="1" applyAlignment="1" applyProtection="1">
      <alignment horizontal="center" vertical="center"/>
      <protection hidden="1"/>
    </xf>
    <xf numFmtId="0" fontId="38" fillId="0" borderId="0" xfId="45" applyFont="1" applyFill="1" applyAlignment="1" applyProtection="1">
      <alignment vertical="center"/>
      <protection hidden="1"/>
    </xf>
    <xf numFmtId="0" fontId="76" fillId="0" borderId="46" xfId="45" applyFont="1" applyFill="1" applyBorder="1" applyAlignment="1" applyProtection="1">
      <alignment vertical="center"/>
      <protection hidden="1"/>
    </xf>
    <xf numFmtId="187" fontId="38" fillId="0" borderId="46" xfId="45" applyNumberFormat="1" applyFont="1" applyFill="1" applyBorder="1" applyAlignment="1" applyProtection="1">
      <alignment vertical="center"/>
      <protection locked="0"/>
    </xf>
    <xf numFmtId="0" fontId="76" fillId="0" borderId="46" xfId="45" applyFont="1" applyFill="1" applyBorder="1" applyAlignment="1" applyProtection="1">
      <alignment horizontal="center" vertical="center"/>
      <protection hidden="1"/>
    </xf>
    <xf numFmtId="0" fontId="38" fillId="0" borderId="46" xfId="45" applyFont="1" applyFill="1" applyBorder="1" applyAlignment="1" applyProtection="1">
      <alignment vertical="center"/>
      <protection hidden="1"/>
    </xf>
    <xf numFmtId="188" fontId="38" fillId="0" borderId="46" xfId="45" applyNumberFormat="1" applyFont="1" applyFill="1" applyBorder="1" applyAlignment="1" applyProtection="1">
      <alignment vertical="center"/>
      <protection locked="0"/>
    </xf>
    <xf numFmtId="0" fontId="78" fillId="0" borderId="0" xfId="45" applyFont="1" applyFill="1" applyAlignment="1" applyProtection="1">
      <alignment vertical="center"/>
      <protection hidden="1"/>
    </xf>
    <xf numFmtId="14" fontId="38" fillId="28" borderId="10" xfId="45" quotePrefix="1" applyNumberFormat="1" applyFont="1" applyFill="1" applyBorder="1" applyAlignment="1" applyProtection="1">
      <alignment vertical="center"/>
      <protection hidden="1"/>
    </xf>
    <xf numFmtId="0" fontId="3" fillId="37" borderId="10" xfId="45" applyFont="1" applyFill="1" applyBorder="1" applyAlignment="1" applyProtection="1">
      <alignment horizontal="center" vertical="center"/>
      <protection hidden="1"/>
    </xf>
    <xf numFmtId="187" fontId="52" fillId="0" borderId="10" xfId="45" applyNumberFormat="1" applyFont="1" applyFill="1" applyBorder="1" applyAlignment="1" applyProtection="1">
      <alignment vertical="center"/>
      <protection locked="0"/>
    </xf>
    <xf numFmtId="0" fontId="38" fillId="37" borderId="10" xfId="45" applyFont="1" applyFill="1" applyBorder="1" applyAlignment="1" applyProtection="1">
      <alignment vertical="center"/>
      <protection hidden="1"/>
    </xf>
    <xf numFmtId="187" fontId="71" fillId="0" borderId="10" xfId="45" applyNumberFormat="1" applyFont="1" applyFill="1" applyBorder="1" applyAlignment="1" applyProtection="1">
      <alignment vertical="center"/>
      <protection locked="0"/>
    </xf>
    <xf numFmtId="188" fontId="71" fillId="38" borderId="0" xfId="45" applyNumberFormat="1" applyFont="1" applyFill="1" applyBorder="1" applyAlignment="1">
      <alignment vertical="center"/>
    </xf>
    <xf numFmtId="0" fontId="3" fillId="0" borderId="0" xfId="47" applyAlignment="1">
      <alignment horizontal="center" vertical="center"/>
    </xf>
    <xf numFmtId="0" fontId="3" fillId="25" borderId="11" xfId="47" applyFill="1" applyBorder="1" applyAlignment="1">
      <alignment horizontal="center" vertical="center"/>
    </xf>
    <xf numFmtId="0" fontId="3" fillId="25" borderId="12" xfId="47" applyFill="1" applyBorder="1" applyAlignment="1">
      <alignment horizontal="center" vertical="center"/>
    </xf>
    <xf numFmtId="0" fontId="3" fillId="25" borderId="13" xfId="47" applyFill="1" applyBorder="1" applyAlignment="1">
      <alignment horizontal="center" vertical="center"/>
    </xf>
    <xf numFmtId="0" fontId="3" fillId="25" borderId="14" xfId="47" applyFill="1" applyBorder="1" applyAlignment="1">
      <alignment horizontal="center" vertical="center"/>
    </xf>
    <xf numFmtId="0" fontId="3" fillId="25" borderId="0" xfId="47" applyFill="1" applyBorder="1" applyAlignment="1">
      <alignment horizontal="center" vertical="center"/>
    </xf>
    <xf numFmtId="0" fontId="63" fillId="25" borderId="0" xfId="47" applyFont="1" applyFill="1" applyBorder="1" applyAlignment="1">
      <alignment horizontal="left" vertical="center"/>
    </xf>
    <xf numFmtId="183" fontId="84" fillId="0" borderId="47" xfId="47" applyNumberFormat="1" applyFont="1" applyFill="1" applyBorder="1" applyAlignment="1" applyProtection="1">
      <alignment horizontal="center" vertical="center"/>
      <protection locked="0"/>
    </xf>
    <xf numFmtId="0" fontId="63" fillId="25" borderId="48" xfId="47" applyFont="1" applyFill="1" applyBorder="1" applyAlignment="1">
      <alignment horizontal="left" vertical="center"/>
    </xf>
    <xf numFmtId="0" fontId="3" fillId="25" borderId="16" xfId="47" applyFill="1" applyBorder="1" applyAlignment="1">
      <alignment horizontal="center" vertical="center"/>
    </xf>
    <xf numFmtId="0" fontId="11" fillId="25" borderId="14" xfId="47" applyFont="1" applyFill="1" applyBorder="1" applyAlignment="1">
      <alignment horizontal="center"/>
    </xf>
    <xf numFmtId="0" fontId="10" fillId="25" borderId="49" xfId="47" applyFont="1" applyFill="1" applyBorder="1" applyAlignment="1">
      <alignment horizontal="center" wrapText="1"/>
    </xf>
    <xf numFmtId="0" fontId="10" fillId="25" borderId="50" xfId="47" applyFont="1" applyFill="1" applyBorder="1" applyAlignment="1">
      <alignment horizontal="center" wrapText="1"/>
    </xf>
    <xf numFmtId="0" fontId="19" fillId="25" borderId="51" xfId="47" applyFont="1" applyFill="1" applyBorder="1" applyAlignment="1">
      <alignment horizontal="center" wrapText="1"/>
    </xf>
    <xf numFmtId="0" fontId="19" fillId="25" borderId="52" xfId="47" applyFont="1" applyFill="1" applyBorder="1" applyAlignment="1">
      <alignment horizontal="center" wrapText="1"/>
    </xf>
    <xf numFmtId="0" fontId="11" fillId="25" borderId="53" xfId="47" applyFont="1" applyFill="1" applyBorder="1" applyAlignment="1">
      <alignment horizontal="center" wrapText="1"/>
    </xf>
    <xf numFmtId="0" fontId="11" fillId="25" borderId="49" xfId="47" applyFont="1" applyFill="1" applyBorder="1" applyAlignment="1">
      <alignment horizontal="center" wrapText="1"/>
    </xf>
    <xf numFmtId="0" fontId="11" fillId="25" borderId="16" xfId="47" applyFont="1" applyFill="1" applyBorder="1" applyAlignment="1">
      <alignment horizontal="center"/>
    </xf>
    <xf numFmtId="0" fontId="11" fillId="0" borderId="0" xfId="47" applyFont="1" applyAlignment="1">
      <alignment horizontal="center"/>
    </xf>
    <xf numFmtId="0" fontId="4" fillId="25" borderId="14" xfId="47" applyFont="1" applyFill="1" applyBorder="1" applyAlignment="1">
      <alignment horizontal="center" vertical="center"/>
    </xf>
    <xf numFmtId="0" fontId="12" fillId="25" borderId="54" xfId="47" applyFont="1" applyFill="1" applyBorder="1" applyAlignment="1">
      <alignment horizontal="center" vertical="center" wrapText="1"/>
    </xf>
    <xf numFmtId="0" fontId="12" fillId="25" borderId="55" xfId="47" applyFont="1" applyFill="1" applyBorder="1" applyAlignment="1">
      <alignment horizontal="center" vertical="center" wrapText="1"/>
    </xf>
    <xf numFmtId="0" fontId="9" fillId="25" borderId="56" xfId="47" applyFont="1" applyFill="1" applyBorder="1" applyAlignment="1">
      <alignment horizontal="center" vertical="center" wrapText="1"/>
    </xf>
    <xf numFmtId="0" fontId="9" fillId="25" borderId="57" xfId="47" applyFont="1" applyFill="1" applyBorder="1" applyAlignment="1">
      <alignment horizontal="center" vertical="center" wrapText="1"/>
    </xf>
    <xf numFmtId="0" fontId="4" fillId="25" borderId="58" xfId="47" applyFont="1" applyFill="1" applyBorder="1" applyAlignment="1">
      <alignment horizontal="center" vertical="center" wrapText="1"/>
    </xf>
    <xf numFmtId="0" fontId="4" fillId="25" borderId="54" xfId="47" applyFont="1" applyFill="1" applyBorder="1" applyAlignment="1">
      <alignment horizontal="center" vertical="center"/>
    </xf>
    <xf numFmtId="0" fontId="4" fillId="25" borderId="16" xfId="47" applyFont="1" applyFill="1" applyBorder="1" applyAlignment="1">
      <alignment horizontal="center" vertical="center"/>
    </xf>
    <xf numFmtId="0" fontId="4" fillId="0" borderId="0" xfId="47" applyFont="1" applyAlignment="1">
      <alignment horizontal="center" vertical="center"/>
    </xf>
    <xf numFmtId="180" fontId="10" fillId="25" borderId="12" xfId="47" applyNumberFormat="1" applyFont="1" applyFill="1" applyBorder="1" applyAlignment="1">
      <alignment horizontal="right" vertical="center"/>
    </xf>
    <xf numFmtId="0" fontId="3" fillId="25" borderId="0" xfId="47" applyFont="1" applyFill="1" applyBorder="1" applyAlignment="1">
      <alignment horizontal="center" vertical="center"/>
    </xf>
    <xf numFmtId="180" fontId="88" fillId="25" borderId="0" xfId="47" applyNumberFormat="1" applyFont="1" applyFill="1" applyBorder="1" applyAlignment="1">
      <alignment horizontal="right" vertical="center"/>
    </xf>
    <xf numFmtId="0" fontId="3" fillId="25" borderId="21" xfId="47" applyFill="1" applyBorder="1" applyAlignment="1">
      <alignment horizontal="center" vertical="center"/>
    </xf>
    <xf numFmtId="0" fontId="3" fillId="25" borderId="22" xfId="47" applyFill="1" applyBorder="1" applyAlignment="1">
      <alignment horizontal="center" vertical="center"/>
    </xf>
    <xf numFmtId="0" fontId="3" fillId="25" borderId="23" xfId="47" applyFill="1" applyBorder="1" applyAlignment="1">
      <alignment horizontal="center" vertical="center"/>
    </xf>
    <xf numFmtId="181" fontId="10" fillId="0" borderId="59" xfId="47" applyNumberFormat="1" applyFont="1" applyFill="1" applyBorder="1" applyAlignment="1" applyProtection="1">
      <alignment horizontal="left" vertical="center"/>
      <protection locked="0"/>
    </xf>
    <xf numFmtId="181" fontId="10" fillId="0" borderId="60" xfId="47" applyNumberFormat="1" applyFont="1" applyFill="1" applyBorder="1" applyAlignment="1" applyProtection="1">
      <alignment horizontal="left" vertical="center"/>
      <protection locked="0"/>
    </xf>
    <xf numFmtId="180" fontId="10" fillId="0" borderId="61" xfId="47" applyNumberFormat="1" applyFont="1" applyFill="1" applyBorder="1" applyAlignment="1" applyProtection="1">
      <alignment horizontal="left" vertical="center"/>
      <protection locked="0"/>
    </xf>
    <xf numFmtId="181" fontId="10" fillId="0" borderId="62" xfId="47" applyNumberFormat="1" applyFont="1" applyFill="1" applyBorder="1" applyAlignment="1" applyProtection="1">
      <alignment horizontal="left" vertical="center"/>
      <protection locked="0"/>
    </xf>
    <xf numFmtId="181" fontId="10" fillId="0" borderId="63" xfId="47" applyNumberFormat="1" applyFont="1" applyFill="1" applyBorder="1" applyAlignment="1" applyProtection="1">
      <alignment horizontal="left" vertical="center"/>
      <protection locked="0"/>
    </xf>
    <xf numFmtId="180" fontId="10" fillId="0" borderId="64" xfId="47" applyNumberFormat="1" applyFont="1" applyFill="1" applyBorder="1" applyAlignment="1" applyProtection="1">
      <alignment horizontal="left" vertical="center"/>
      <protection locked="0"/>
    </xf>
    <xf numFmtId="181" fontId="10" fillId="0" borderId="65" xfId="47" applyNumberFormat="1" applyFont="1" applyFill="1" applyBorder="1" applyAlignment="1" applyProtection="1">
      <alignment horizontal="left" vertical="center"/>
      <protection locked="0"/>
    </xf>
    <xf numFmtId="181" fontId="10" fillId="0" borderId="66" xfId="47" applyNumberFormat="1" applyFont="1" applyFill="1" applyBorder="1" applyAlignment="1" applyProtection="1">
      <alignment horizontal="left" vertical="center"/>
      <protection locked="0"/>
    </xf>
    <xf numFmtId="180" fontId="10" fillId="0" borderId="67" xfId="47" applyNumberFormat="1" applyFont="1" applyFill="1" applyBorder="1" applyAlignment="1" applyProtection="1">
      <alignment horizontal="left" vertical="center"/>
      <protection locked="0"/>
    </xf>
    <xf numFmtId="182" fontId="87" fillId="34" borderId="68" xfId="47" applyNumberFormat="1" applyFont="1" applyFill="1" applyBorder="1" applyAlignment="1" applyProtection="1">
      <alignment horizontal="center" vertical="center"/>
      <protection hidden="1"/>
    </xf>
    <xf numFmtId="182" fontId="87" fillId="34" borderId="69" xfId="47" applyNumberFormat="1" applyFont="1" applyFill="1" applyBorder="1" applyAlignment="1" applyProtection="1">
      <alignment horizontal="center" vertical="center"/>
      <protection hidden="1"/>
    </xf>
    <xf numFmtId="182" fontId="87" fillId="34" borderId="70" xfId="47" applyNumberFormat="1" applyFont="1" applyFill="1" applyBorder="1" applyAlignment="1" applyProtection="1">
      <alignment horizontal="center" vertical="center"/>
      <protection hidden="1"/>
    </xf>
    <xf numFmtId="182" fontId="87" fillId="34" borderId="71" xfId="47" applyNumberFormat="1" applyFont="1" applyFill="1" applyBorder="1" applyAlignment="1" applyProtection="1">
      <alignment horizontal="center" vertical="center"/>
      <protection hidden="1"/>
    </xf>
    <xf numFmtId="182" fontId="87" fillId="34" borderId="72" xfId="47" applyNumberFormat="1" applyFont="1" applyFill="1" applyBorder="1" applyAlignment="1" applyProtection="1">
      <alignment horizontal="center" vertical="center"/>
      <protection hidden="1"/>
    </xf>
    <xf numFmtId="182" fontId="87" fillId="34" borderId="73" xfId="47" applyNumberFormat="1" applyFont="1" applyFill="1" applyBorder="1" applyAlignment="1" applyProtection="1">
      <alignment horizontal="center" vertical="center"/>
      <protection hidden="1"/>
    </xf>
    <xf numFmtId="182" fontId="86" fillId="34" borderId="74" xfId="47" applyNumberFormat="1" applyFont="1" applyFill="1" applyBorder="1" applyAlignment="1" applyProtection="1">
      <alignment horizontal="center" vertical="center"/>
      <protection hidden="1"/>
    </xf>
    <xf numFmtId="182" fontId="86" fillId="34" borderId="75" xfId="47" applyNumberFormat="1" applyFont="1" applyFill="1" applyBorder="1" applyAlignment="1" applyProtection="1">
      <alignment horizontal="center" vertical="center"/>
      <protection hidden="1"/>
    </xf>
    <xf numFmtId="182" fontId="86" fillId="34" borderId="76" xfId="47" applyNumberFormat="1" applyFont="1" applyFill="1" applyBorder="1" applyAlignment="1" applyProtection="1">
      <alignment horizontal="center" vertical="center"/>
      <protection hidden="1"/>
    </xf>
    <xf numFmtId="182" fontId="86" fillId="34" borderId="77" xfId="47" applyNumberFormat="1" applyFont="1" applyFill="1" applyBorder="1" applyAlignment="1" applyProtection="1">
      <alignment horizontal="center" vertical="center"/>
      <protection hidden="1"/>
    </xf>
    <xf numFmtId="182" fontId="86" fillId="34" borderId="78" xfId="47" applyNumberFormat="1" applyFont="1" applyFill="1" applyBorder="1" applyAlignment="1" applyProtection="1">
      <alignment horizontal="center" vertical="center"/>
      <protection hidden="1"/>
    </xf>
    <xf numFmtId="182" fontId="86" fillId="34" borderId="79" xfId="47" applyNumberFormat="1" applyFont="1" applyFill="1" applyBorder="1" applyAlignment="1" applyProtection="1">
      <alignment horizontal="center" vertical="center"/>
      <protection hidden="1"/>
    </xf>
    <xf numFmtId="176" fontId="19" fillId="25" borderId="88" xfId="0" applyNumberFormat="1" applyFont="1" applyFill="1" applyBorder="1" applyAlignment="1">
      <alignment horizontal="center" vertical="center"/>
    </xf>
    <xf numFmtId="176" fontId="19" fillId="25" borderId="89" xfId="0" applyNumberFormat="1" applyFont="1" applyFill="1" applyBorder="1" applyAlignment="1">
      <alignment horizontal="center" vertical="center"/>
    </xf>
    <xf numFmtId="176" fontId="4" fillId="25" borderId="85" xfId="0" applyNumberFormat="1" applyFont="1" applyFill="1" applyBorder="1" applyAlignment="1">
      <alignment horizontal="center" vertical="center"/>
    </xf>
    <xf numFmtId="176" fontId="4" fillId="27" borderId="10" xfId="0" applyNumberFormat="1" applyFont="1" applyFill="1" applyBorder="1" applyAlignment="1">
      <alignment horizontal="center" vertical="center"/>
    </xf>
    <xf numFmtId="176" fontId="4" fillId="25" borderId="27" xfId="0" applyNumberFormat="1" applyFont="1" applyFill="1" applyBorder="1" applyAlignment="1">
      <alignment horizontal="center" vertical="center"/>
    </xf>
    <xf numFmtId="176" fontId="4" fillId="25" borderId="26" xfId="0" applyNumberFormat="1" applyFont="1" applyFill="1" applyBorder="1" applyAlignment="1">
      <alignment horizontal="center" vertical="center"/>
    </xf>
    <xf numFmtId="176" fontId="4" fillId="25" borderId="10" xfId="0" applyNumberFormat="1" applyFont="1" applyFill="1" applyBorder="1" applyAlignment="1">
      <alignment horizontal="center" vertical="center"/>
    </xf>
    <xf numFmtId="176" fontId="4" fillId="26" borderId="90" xfId="0" applyNumberFormat="1" applyFont="1" applyFill="1" applyBorder="1" applyAlignment="1">
      <alignment horizontal="center" vertical="center"/>
    </xf>
    <xf numFmtId="176" fontId="4" fillId="26" borderId="91" xfId="0" applyNumberFormat="1" applyFont="1" applyFill="1" applyBorder="1" applyAlignment="1">
      <alignment horizontal="center" vertical="center"/>
    </xf>
    <xf numFmtId="176" fontId="11" fillId="25" borderId="92" xfId="0" applyNumberFormat="1" applyFont="1" applyFill="1" applyBorder="1" applyAlignment="1">
      <alignment horizontal="center" vertical="center" wrapText="1"/>
    </xf>
    <xf numFmtId="176" fontId="11" fillId="25" borderId="93" xfId="0" applyNumberFormat="1" applyFont="1" applyFill="1" applyBorder="1" applyAlignment="1">
      <alignment horizontal="center" vertical="center" wrapText="1"/>
    </xf>
    <xf numFmtId="176" fontId="11" fillId="25" borderId="94" xfId="0" applyNumberFormat="1" applyFont="1" applyFill="1" applyBorder="1" applyAlignment="1">
      <alignment horizontal="center" vertical="center" wrapText="1"/>
    </xf>
    <xf numFmtId="176" fontId="4" fillId="25" borderId="80" xfId="0" applyNumberFormat="1" applyFont="1" applyFill="1" applyBorder="1" applyAlignment="1">
      <alignment horizontal="center" vertical="center" wrapText="1"/>
    </xf>
    <xf numFmtId="176" fontId="4" fillId="25" borderId="81" xfId="0" applyNumberFormat="1" applyFont="1" applyFill="1" applyBorder="1" applyAlignment="1">
      <alignment horizontal="center" vertical="center" wrapText="1"/>
    </xf>
    <xf numFmtId="176" fontId="4" fillId="25" borderId="82" xfId="0" applyNumberFormat="1" applyFont="1" applyFill="1" applyBorder="1" applyAlignment="1">
      <alignment horizontal="center" vertical="center" wrapText="1"/>
    </xf>
    <xf numFmtId="176" fontId="4" fillId="25" borderId="83" xfId="0" applyNumberFormat="1" applyFont="1" applyFill="1" applyBorder="1" applyAlignment="1">
      <alignment horizontal="center" vertical="center" wrapText="1"/>
    </xf>
    <xf numFmtId="176" fontId="5" fillId="25" borderId="84" xfId="0" applyNumberFormat="1" applyFont="1" applyFill="1" applyBorder="1" applyAlignment="1">
      <alignment horizontal="center" vertical="center"/>
    </xf>
    <xf numFmtId="176" fontId="7" fillId="25" borderId="85" xfId="0" applyNumberFormat="1" applyFont="1" applyFill="1" applyBorder="1" applyAlignment="1">
      <alignment horizontal="center" vertical="center" wrapText="1"/>
    </xf>
    <xf numFmtId="176" fontId="7" fillId="25" borderId="17" xfId="0" applyNumberFormat="1" applyFont="1" applyFill="1" applyBorder="1" applyAlignment="1">
      <alignment horizontal="center" vertical="center" wrapText="1"/>
    </xf>
    <xf numFmtId="176" fontId="8" fillId="25" borderId="85" xfId="0" applyNumberFormat="1" applyFont="1" applyFill="1" applyBorder="1" applyAlignment="1">
      <alignment horizontal="center" vertical="center"/>
    </xf>
    <xf numFmtId="176" fontId="8" fillId="25" borderId="24" xfId="0" applyNumberFormat="1" applyFont="1" applyFill="1" applyBorder="1" applyAlignment="1">
      <alignment horizontal="center" vertical="center"/>
    </xf>
    <xf numFmtId="176" fontId="8" fillId="25" borderId="86" xfId="0" applyNumberFormat="1" applyFont="1" applyFill="1" applyBorder="1" applyAlignment="1">
      <alignment horizontal="center" vertical="center"/>
    </xf>
    <xf numFmtId="176" fontId="8" fillId="25" borderId="18" xfId="0" applyNumberFormat="1" applyFont="1" applyFill="1" applyBorder="1" applyAlignment="1">
      <alignment horizontal="center" vertical="center"/>
    </xf>
    <xf numFmtId="176" fontId="9" fillId="25" borderId="24" xfId="0" applyNumberFormat="1" applyFont="1" applyFill="1" applyBorder="1" applyAlignment="1">
      <alignment horizontal="center" vertical="center"/>
    </xf>
    <xf numFmtId="176" fontId="9" fillId="25" borderId="86" xfId="0" applyNumberFormat="1" applyFont="1" applyFill="1" applyBorder="1" applyAlignment="1">
      <alignment horizontal="center" vertical="center"/>
    </xf>
    <xf numFmtId="176" fontId="8" fillId="25" borderId="87" xfId="0" applyNumberFormat="1" applyFont="1" applyFill="1" applyBorder="1" applyAlignment="1">
      <alignment horizontal="center" vertical="center" wrapText="1"/>
    </xf>
    <xf numFmtId="176" fontId="8" fillId="25" borderId="15" xfId="0" applyNumberFormat="1" applyFont="1" applyFill="1" applyBorder="1" applyAlignment="1">
      <alignment horizontal="center" vertical="center" wrapText="1"/>
    </xf>
    <xf numFmtId="0" fontId="40" fillId="32" borderId="27" xfId="43" applyFont="1" applyFill="1" applyBorder="1" applyAlignment="1">
      <alignment horizontal="center" vertical="center"/>
    </xf>
    <xf numFmtId="0" fontId="40" fillId="32" borderId="26" xfId="43" applyFont="1" applyFill="1" applyBorder="1" applyAlignment="1">
      <alignment horizontal="center" vertical="center"/>
    </xf>
    <xf numFmtId="0" fontId="90" fillId="30" borderId="90" xfId="43" applyFont="1" applyFill="1" applyBorder="1" applyAlignment="1">
      <alignment horizontal="center"/>
    </xf>
    <xf numFmtId="0" fontId="90" fillId="30" borderId="95" xfId="43" applyFont="1" applyFill="1" applyBorder="1" applyAlignment="1">
      <alignment horizontal="center"/>
    </xf>
    <xf numFmtId="0" fontId="35" fillId="25" borderId="10" xfId="49" applyFill="1" applyBorder="1" applyAlignment="1" applyProtection="1">
      <alignment horizontal="center"/>
    </xf>
    <xf numFmtId="0" fontId="37" fillId="25" borderId="10" xfId="43" applyFont="1" applyFill="1" applyBorder="1" applyAlignment="1">
      <alignment horizontal="center"/>
    </xf>
    <xf numFmtId="0" fontId="3" fillId="25" borderId="96" xfId="47" applyFill="1" applyBorder="1" applyAlignment="1">
      <alignment horizontal="center" vertical="center"/>
    </xf>
    <xf numFmtId="0" fontId="3" fillId="25" borderId="97" xfId="47" applyFill="1" applyBorder="1" applyAlignment="1">
      <alignment horizontal="center" vertical="center"/>
    </xf>
    <xf numFmtId="0" fontId="85" fillId="25" borderId="0" xfId="47" applyFont="1" applyFill="1" applyBorder="1" applyAlignment="1">
      <alignment horizontal="left" vertical="top"/>
    </xf>
    <xf numFmtId="183" fontId="45" fillId="25" borderId="1" xfId="47" applyNumberFormat="1" applyFont="1" applyFill="1" applyBorder="1" applyAlignment="1">
      <alignment horizontal="center" vertical="center"/>
    </xf>
    <xf numFmtId="183" fontId="45" fillId="25" borderId="98" xfId="47" applyNumberFormat="1" applyFont="1" applyFill="1" applyBorder="1" applyAlignment="1">
      <alignment horizontal="center" vertical="center"/>
    </xf>
    <xf numFmtId="183" fontId="19" fillId="25" borderId="76" xfId="47" applyNumberFormat="1" applyFont="1" applyFill="1" applyBorder="1" applyAlignment="1" applyProtection="1">
      <alignment horizontal="center" vertical="center"/>
      <protection locked="0"/>
    </xf>
    <xf numFmtId="183" fontId="19" fillId="25" borderId="77" xfId="47" applyNumberFormat="1" applyFont="1" applyFill="1" applyBorder="1" applyAlignment="1" applyProtection="1">
      <alignment horizontal="center" vertical="center"/>
      <protection locked="0"/>
    </xf>
    <xf numFmtId="0" fontId="11" fillId="25" borderId="68" xfId="47" applyFont="1" applyFill="1" applyBorder="1" applyAlignment="1">
      <alignment horizontal="left" vertical="center"/>
    </xf>
    <xf numFmtId="0" fontId="11" fillId="25" borderId="1" xfId="47" applyFont="1" applyFill="1" applyBorder="1" applyAlignment="1">
      <alignment horizontal="left" vertical="center"/>
    </xf>
    <xf numFmtId="0" fontId="3" fillId="25" borderId="12" xfId="47" applyFill="1" applyBorder="1" applyAlignment="1">
      <alignment horizontal="center" vertical="center"/>
    </xf>
    <xf numFmtId="0" fontId="41" fillId="0" borderId="46" xfId="43" applyFont="1" applyBorder="1" applyAlignment="1">
      <alignment horizontal="center" vertical="center"/>
    </xf>
    <xf numFmtId="0" fontId="47" fillId="0" borderId="0" xfId="44" applyFont="1" applyAlignment="1">
      <alignment horizontal="center" vertical="center"/>
    </xf>
    <xf numFmtId="0" fontId="43" fillId="32" borderId="10" xfId="44" applyFont="1" applyFill="1" applyBorder="1" applyAlignment="1">
      <alignment horizontal="center" vertical="center"/>
    </xf>
    <xf numFmtId="0" fontId="90" fillId="30" borderId="10" xfId="44" applyFill="1" applyBorder="1" applyAlignment="1">
      <alignment horizontal="center"/>
    </xf>
    <xf numFmtId="0" fontId="37" fillId="25" borderId="80" xfId="44" applyFont="1" applyFill="1" applyBorder="1" applyAlignment="1">
      <alignment horizontal="center"/>
    </xf>
    <xf numFmtId="0" fontId="37" fillId="25" borderId="99" xfId="44" applyFont="1" applyFill="1" applyBorder="1" applyAlignment="1">
      <alignment horizontal="center"/>
    </xf>
    <xf numFmtId="0" fontId="45" fillId="0" borderId="46" xfId="44" applyFont="1" applyBorder="1" applyAlignment="1">
      <alignment horizontal="center" vertical="center"/>
    </xf>
    <xf numFmtId="0" fontId="43" fillId="32" borderId="27" xfId="44" applyFont="1" applyFill="1" applyBorder="1" applyAlignment="1">
      <alignment horizontal="center" vertical="center"/>
    </xf>
    <xf numFmtId="0" fontId="43" fillId="32" borderId="26" xfId="44" applyFont="1" applyFill="1" applyBorder="1" applyAlignment="1">
      <alignment horizontal="center" vertical="center"/>
    </xf>
    <xf numFmtId="0" fontId="80" fillId="37" borderId="82" xfId="45" applyFont="1" applyFill="1" applyBorder="1" applyAlignment="1" applyProtection="1">
      <alignment horizontal="center" vertical="center"/>
      <protection hidden="1"/>
    </xf>
    <xf numFmtId="0" fontId="80" fillId="37" borderId="46" xfId="45" applyFont="1" applyFill="1" applyBorder="1" applyAlignment="1" applyProtection="1">
      <alignment horizontal="center" vertical="center"/>
      <protection hidden="1"/>
    </xf>
    <xf numFmtId="0" fontId="80" fillId="37" borderId="83" xfId="45" applyFont="1" applyFill="1" applyBorder="1" applyAlignment="1" applyProtection="1">
      <alignment horizontal="center" vertical="center"/>
      <protection hidden="1"/>
    </xf>
    <xf numFmtId="0" fontId="81" fillId="0" borderId="46" xfId="44" applyFont="1" applyBorder="1" applyAlignment="1">
      <alignment horizontal="center" vertical="center"/>
    </xf>
    <xf numFmtId="0" fontId="47" fillId="0" borderId="46" xfId="44" applyFont="1" applyBorder="1" applyAlignment="1">
      <alignment horizontal="center" vertical="center"/>
    </xf>
    <xf numFmtId="0" fontId="49" fillId="0" borderId="0" xfId="44" applyFont="1" applyAlignment="1">
      <alignment horizontal="center" vertical="center" wrapText="1"/>
    </xf>
    <xf numFmtId="0" fontId="90" fillId="30" borderId="90" xfId="44" applyFont="1" applyFill="1" applyBorder="1" applyAlignment="1">
      <alignment horizontal="center"/>
    </xf>
    <xf numFmtId="0" fontId="90" fillId="30" borderId="95" xfId="44" applyFont="1" applyFill="1" applyBorder="1" applyAlignment="1">
      <alignment horizontal="center"/>
    </xf>
    <xf numFmtId="0" fontId="57" fillId="0" borderId="0" xfId="44" applyFont="1" applyAlignment="1" applyProtection="1">
      <alignment vertical="center" wrapText="1"/>
      <protection locked="0"/>
    </xf>
    <xf numFmtId="0" fontId="47" fillId="0" borderId="46" xfId="44" applyFont="1" applyBorder="1" applyAlignment="1" applyProtection="1">
      <alignment horizontal="center" vertical="center"/>
    </xf>
    <xf numFmtId="0" fontId="49" fillId="0" borderId="0" xfId="44" applyFont="1" applyAlignment="1" applyProtection="1">
      <alignment horizontal="center" vertical="center" wrapText="1"/>
    </xf>
    <xf numFmtId="0" fontId="43" fillId="32" borderId="27" xfId="44" applyFont="1" applyFill="1" applyBorder="1" applyAlignment="1" applyProtection="1">
      <alignment horizontal="center" vertical="center"/>
    </xf>
    <xf numFmtId="0" fontId="43" fillId="32" borderId="26" xfId="44" applyFont="1" applyFill="1" applyBorder="1" applyAlignment="1" applyProtection="1">
      <alignment horizontal="center" vertical="center"/>
    </xf>
    <xf numFmtId="0" fontId="90" fillId="30" borderId="10" xfId="44" applyFont="1" applyFill="1" applyBorder="1" applyAlignment="1" applyProtection="1">
      <alignment horizontal="center"/>
      <protection locked="0"/>
    </xf>
    <xf numFmtId="0" fontId="49" fillId="28" borderId="0" xfId="44" applyFont="1" applyFill="1" applyBorder="1" applyAlignment="1" applyProtection="1">
      <alignment horizontal="center" vertical="center" wrapText="1"/>
      <protection locked="0"/>
    </xf>
    <xf numFmtId="0" fontId="54" fillId="0" borderId="0" xfId="44" applyFont="1" applyAlignment="1" applyProtection="1">
      <alignment horizontal="center" vertical="center" wrapText="1"/>
      <protection locked="0"/>
    </xf>
    <xf numFmtId="0" fontId="53" fillId="0" borderId="0" xfId="44" applyFont="1" applyAlignment="1" applyProtection="1">
      <alignment horizontal="center" vertical="center" wrapText="1"/>
      <protection locked="0"/>
    </xf>
    <xf numFmtId="0" fontId="55" fillId="0" borderId="29" xfId="44" applyFont="1" applyBorder="1" applyAlignment="1" applyProtection="1">
      <alignment horizontal="center" vertical="center" wrapText="1"/>
      <protection locked="0"/>
    </xf>
    <xf numFmtId="0" fontId="56" fillId="34" borderId="30" xfId="44" applyFont="1" applyFill="1" applyBorder="1" applyAlignment="1" applyProtection="1">
      <alignment vertical="center" wrapText="1"/>
      <protection locked="0"/>
    </xf>
    <xf numFmtId="0" fontId="56" fillId="34" borderId="31" xfId="44" applyFont="1" applyFill="1" applyBorder="1" applyAlignment="1" applyProtection="1">
      <alignment vertical="center" wrapText="1"/>
      <protection locked="0"/>
    </xf>
    <xf numFmtId="184" fontId="56" fillId="34" borderId="30" xfId="44" applyNumberFormat="1" applyFont="1" applyFill="1" applyBorder="1" applyAlignment="1" applyProtection="1">
      <alignment vertical="center" wrapText="1"/>
      <protection locked="0"/>
    </xf>
    <xf numFmtId="184" fontId="56" fillId="34" borderId="31" xfId="44" applyNumberFormat="1" applyFont="1" applyFill="1" applyBorder="1" applyAlignment="1" applyProtection="1">
      <alignment vertical="center" wrapText="1"/>
      <protection locked="0"/>
    </xf>
    <xf numFmtId="0" fontId="90" fillId="0" borderId="32" xfId="44" applyBorder="1" applyAlignment="1" applyProtection="1">
      <alignment vertical="center" wrapText="1"/>
      <protection locked="0"/>
    </xf>
    <xf numFmtId="0" fontId="57" fillId="0" borderId="0" xfId="44" applyFont="1" applyAlignment="1" applyProtection="1">
      <alignment horizontal="center" vertical="center" wrapText="1"/>
      <protection locked="0"/>
    </xf>
    <xf numFmtId="0" fontId="57" fillId="0" borderId="32" xfId="44" applyFont="1" applyBorder="1" applyAlignment="1" applyProtection="1">
      <alignment horizontal="center" vertical="center" wrapText="1"/>
      <protection locked="0"/>
    </xf>
    <xf numFmtId="0" fontId="62" fillId="0" borderId="36" xfId="44" applyFont="1" applyBorder="1" applyAlignment="1">
      <alignment horizontal="center" vertical="center" wrapText="1"/>
    </xf>
    <xf numFmtId="0" fontId="62" fillId="0" borderId="37" xfId="44" applyFont="1" applyBorder="1" applyAlignment="1">
      <alignment horizontal="center" vertical="center" wrapText="1"/>
    </xf>
    <xf numFmtId="0" fontId="62" fillId="0" borderId="38" xfId="44" applyFont="1" applyBorder="1" applyAlignment="1">
      <alignment horizontal="center" vertical="center" wrapText="1"/>
    </xf>
    <xf numFmtId="0" fontId="62" fillId="26" borderId="100" xfId="44" applyFont="1" applyFill="1" applyBorder="1" applyAlignment="1">
      <alignment horizontal="center" vertical="center" wrapText="1"/>
    </xf>
    <xf numFmtId="0" fontId="62" fillId="26" borderId="101" xfId="44" applyFont="1" applyFill="1" applyBorder="1" applyAlignment="1">
      <alignment horizontal="center" vertical="center" wrapText="1"/>
    </xf>
    <xf numFmtId="0" fontId="62" fillId="26" borderId="102" xfId="44" applyFont="1" applyFill="1" applyBorder="1" applyAlignment="1">
      <alignment horizontal="center" vertical="center" wrapText="1"/>
    </xf>
    <xf numFmtId="0" fontId="62" fillId="0" borderId="100" xfId="44" applyFont="1" applyBorder="1" applyAlignment="1">
      <alignment horizontal="center" vertical="center" wrapText="1"/>
    </xf>
    <xf numFmtId="0" fontId="62" fillId="0" borderId="101" xfId="44" applyFont="1" applyBorder="1" applyAlignment="1">
      <alignment horizontal="center" vertical="center" wrapText="1"/>
    </xf>
    <xf numFmtId="0" fontId="62" fillId="0" borderId="102" xfId="44" applyFont="1" applyBorder="1" applyAlignment="1">
      <alignment horizontal="center" vertical="center" wrapText="1"/>
    </xf>
    <xf numFmtId="0" fontId="58" fillId="0" borderId="103" xfId="44" applyFont="1" applyBorder="1" applyAlignment="1">
      <alignment horizontal="center" vertical="center" wrapText="1"/>
    </xf>
    <xf numFmtId="0" fontId="58" fillId="0" borderId="104" xfId="44" applyFont="1" applyBorder="1" applyAlignment="1">
      <alignment horizontal="center" vertical="center" wrapText="1"/>
    </xf>
    <xf numFmtId="0" fontId="58" fillId="0" borderId="105" xfId="44" applyFont="1" applyBorder="1" applyAlignment="1">
      <alignment horizontal="center" vertical="center" wrapText="1"/>
    </xf>
    <xf numFmtId="0" fontId="42" fillId="0" borderId="107" xfId="44" applyFont="1" applyBorder="1" applyAlignment="1">
      <alignment horizontal="center" vertical="center" wrapText="1"/>
    </xf>
    <xf numFmtId="0" fontId="42" fillId="0" borderId="44" xfId="44" applyFont="1" applyBorder="1" applyAlignment="1">
      <alignment horizontal="center" vertical="center" wrapText="1"/>
    </xf>
    <xf numFmtId="0" fontId="42" fillId="0" borderId="45" xfId="44" applyFont="1" applyBorder="1" applyAlignment="1">
      <alignment horizontal="center" vertical="center" wrapText="1"/>
    </xf>
    <xf numFmtId="0" fontId="42" fillId="0" borderId="36" xfId="44" applyFont="1" applyBorder="1" applyAlignment="1">
      <alignment vertical="center" wrapText="1"/>
    </xf>
    <xf numFmtId="0" fontId="42" fillId="0" borderId="37" xfId="44" applyFont="1" applyBorder="1" applyAlignment="1">
      <alignment vertical="center" wrapText="1"/>
    </xf>
    <xf numFmtId="0" fontId="42" fillId="0" borderId="38" xfId="44" applyFont="1" applyBorder="1" applyAlignment="1">
      <alignment vertical="center" wrapText="1"/>
    </xf>
    <xf numFmtId="0" fontId="42" fillId="0" borderId="100" xfId="44" applyFont="1" applyBorder="1" applyAlignment="1">
      <alignment vertical="center" wrapText="1"/>
    </xf>
    <xf numFmtId="0" fontId="42" fillId="0" borderId="101" xfId="44" applyFont="1" applyBorder="1" applyAlignment="1">
      <alignment vertical="center" wrapText="1"/>
    </xf>
    <xf numFmtId="0" fontId="42" fillId="0" borderId="108" xfId="44" applyFont="1" applyBorder="1" applyAlignment="1">
      <alignment vertical="center" wrapText="1"/>
    </xf>
    <xf numFmtId="0" fontId="90" fillId="35" borderId="109" xfId="44" applyFill="1" applyBorder="1" applyAlignment="1">
      <alignment horizontal="center" vertical="center" wrapText="1"/>
    </xf>
    <xf numFmtId="0" fontId="90" fillId="35" borderId="110" xfId="44" applyFill="1" applyBorder="1" applyAlignment="1">
      <alignment horizontal="center" vertical="center" wrapText="1"/>
    </xf>
    <xf numFmtId="0" fontId="90" fillId="35" borderId="111" xfId="44" applyFill="1" applyBorder="1" applyAlignment="1">
      <alignment horizontal="center" vertical="center" wrapText="1"/>
    </xf>
    <xf numFmtId="0" fontId="59" fillId="0" borderId="106" xfId="44" applyFont="1" applyBorder="1" applyAlignment="1">
      <alignment horizontal="right" vertical="center" wrapText="1"/>
    </xf>
    <xf numFmtId="0" fontId="59" fillId="0" borderId="42" xfId="44" applyFont="1" applyBorder="1" applyAlignment="1">
      <alignment horizontal="right" vertical="center" wrapText="1"/>
    </xf>
    <xf numFmtId="0" fontId="59" fillId="0" borderId="43" xfId="44" applyFont="1" applyBorder="1" applyAlignment="1">
      <alignment horizontal="right" vertical="center" wrapText="1"/>
    </xf>
    <xf numFmtId="0" fontId="60" fillId="0" borderId="103" xfId="44" applyFont="1" applyBorder="1" applyAlignment="1">
      <alignment horizontal="center" vertical="center" wrapText="1"/>
    </xf>
    <xf numFmtId="0" fontId="60" fillId="0" borderId="104" xfId="44" applyFont="1" applyBorder="1" applyAlignment="1">
      <alignment horizontal="center" vertical="center" wrapText="1"/>
    </xf>
    <xf numFmtId="0" fontId="60" fillId="0" borderId="105" xfId="44" applyFont="1" applyBorder="1" applyAlignment="1">
      <alignment horizontal="center" vertical="center" wrapText="1"/>
    </xf>
    <xf numFmtId="0" fontId="61" fillId="0" borderId="100" xfId="44" applyFont="1" applyBorder="1" applyAlignment="1">
      <alignment horizontal="center" vertical="center" wrapText="1"/>
    </xf>
    <xf numFmtId="0" fontId="61" fillId="0" borderId="101" xfId="44" applyFont="1" applyBorder="1" applyAlignment="1">
      <alignment horizontal="center" vertical="center" wrapText="1"/>
    </xf>
    <xf numFmtId="0" fontId="61" fillId="0" borderId="108" xfId="44" applyFont="1" applyBorder="1" applyAlignment="1">
      <alignment horizontal="center" vertical="center" wrapText="1"/>
    </xf>
    <xf numFmtId="0" fontId="42" fillId="0" borderId="100" xfId="44" applyFont="1" applyBorder="1" applyAlignment="1">
      <alignment horizontal="center" vertical="top" wrapText="1"/>
    </xf>
    <xf numFmtId="0" fontId="42" fillId="0" borderId="101" xfId="44" applyFont="1" applyBorder="1" applyAlignment="1">
      <alignment horizontal="center" vertical="top" wrapText="1"/>
    </xf>
    <xf numFmtId="0" fontId="42" fillId="0" borderId="108" xfId="44" applyFont="1" applyBorder="1" applyAlignment="1">
      <alignment horizontal="center" vertical="top" wrapText="1"/>
    </xf>
    <xf numFmtId="0" fontId="63" fillId="0" borderId="103" xfId="44" applyFont="1" applyBorder="1" applyAlignment="1">
      <alignment horizontal="center" vertical="center" wrapText="1"/>
    </xf>
    <xf numFmtId="0" fontId="63" fillId="0" borderId="104" xfId="44" applyFont="1" applyBorder="1" applyAlignment="1">
      <alignment horizontal="center" vertical="center" wrapText="1"/>
    </xf>
    <xf numFmtId="0" fontId="63" fillId="0" borderId="105" xfId="44" applyFont="1" applyBorder="1" applyAlignment="1">
      <alignment horizontal="center" vertical="center" wrapText="1"/>
    </xf>
    <xf numFmtId="0" fontId="90" fillId="0" borderId="107" xfId="44" applyBorder="1" applyAlignment="1">
      <alignment horizontal="center" vertical="center" wrapText="1"/>
    </xf>
    <xf numFmtId="0" fontId="90" fillId="0" borderId="44" xfId="44" applyBorder="1" applyAlignment="1">
      <alignment horizontal="center" vertical="center" wrapText="1"/>
    </xf>
    <xf numFmtId="0" fontId="90" fillId="0" borderId="45" xfId="44" applyBorder="1" applyAlignment="1">
      <alignment horizontal="center" vertical="center" wrapText="1"/>
    </xf>
    <xf numFmtId="0" fontId="65" fillId="26" borderId="100" xfId="44" applyFont="1" applyFill="1" applyBorder="1" applyAlignment="1">
      <alignment horizontal="center" vertical="top" wrapText="1"/>
    </xf>
    <xf numFmtId="0" fontId="65" fillId="26" borderId="101" xfId="44" applyFont="1" applyFill="1" applyBorder="1" applyAlignment="1">
      <alignment horizontal="center" vertical="top" wrapText="1"/>
    </xf>
    <xf numFmtId="0" fontId="65" fillId="26" borderId="108" xfId="44" applyFont="1" applyFill="1" applyBorder="1" applyAlignment="1">
      <alignment horizontal="center" vertical="top" wrapText="1"/>
    </xf>
    <xf numFmtId="0" fontId="46" fillId="26" borderId="100" xfId="44" applyFont="1" applyFill="1" applyBorder="1" applyAlignment="1">
      <alignment horizontal="center" vertical="top" wrapText="1"/>
    </xf>
    <xf numFmtId="0" fontId="46" fillId="26" borderId="101" xfId="44" applyFont="1" applyFill="1" applyBorder="1" applyAlignment="1">
      <alignment horizontal="center" vertical="top" wrapText="1"/>
    </xf>
    <xf numFmtId="0" fontId="46" fillId="26" borderId="108" xfId="44" applyFont="1" applyFill="1" applyBorder="1" applyAlignment="1">
      <alignment horizontal="center" vertical="top" wrapText="1"/>
    </xf>
    <xf numFmtId="0" fontId="90" fillId="0" borderId="109" xfId="44" applyBorder="1" applyAlignment="1">
      <alignment horizontal="center" vertical="center" wrapText="1"/>
    </xf>
    <xf numFmtId="0" fontId="90" fillId="0" borderId="110" xfId="44" applyBorder="1" applyAlignment="1">
      <alignment horizontal="center" vertical="center" wrapText="1"/>
    </xf>
    <xf numFmtId="0" fontId="90" fillId="0" borderId="111" xfId="44" applyBorder="1" applyAlignment="1">
      <alignment horizontal="center" vertical="center" wrapText="1"/>
    </xf>
    <xf numFmtId="0" fontId="42" fillId="0" borderId="112" xfId="44" applyFont="1" applyBorder="1" applyAlignment="1">
      <alignment horizontal="center" vertical="center" wrapText="1"/>
    </xf>
    <xf numFmtId="0" fontId="42" fillId="0" borderId="0" xfId="44" applyFont="1" applyBorder="1" applyAlignment="1">
      <alignment horizontal="center" vertical="center" wrapText="1"/>
    </xf>
    <xf numFmtId="0" fontId="42" fillId="0" borderId="39" xfId="44" applyFont="1" applyBorder="1" applyAlignment="1">
      <alignment horizontal="center" vertical="center" wrapText="1"/>
    </xf>
    <xf numFmtId="0" fontId="46" fillId="26" borderId="102" xfId="44" applyFont="1" applyFill="1" applyBorder="1" applyAlignment="1">
      <alignment horizontal="center" vertical="top" wrapText="1"/>
    </xf>
    <xf numFmtId="0" fontId="42" fillId="0" borderId="102" xfId="44" applyFont="1" applyBorder="1" applyAlignment="1">
      <alignment horizontal="center" vertical="top" wrapText="1"/>
    </xf>
    <xf numFmtId="0" fontId="42" fillId="26" borderId="100" xfId="44" applyFont="1" applyFill="1" applyBorder="1" applyAlignment="1">
      <alignment horizontal="center" vertical="top" wrapText="1"/>
    </xf>
    <xf numFmtId="0" fontId="42" fillId="26" borderId="101" xfId="44" applyFont="1" applyFill="1" applyBorder="1" applyAlignment="1">
      <alignment horizontal="center" vertical="top" wrapText="1"/>
    </xf>
    <xf numFmtId="0" fontId="42" fillId="26" borderId="102" xfId="44" applyFont="1" applyFill="1" applyBorder="1" applyAlignment="1">
      <alignment horizontal="center" vertical="top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_Macro" xfId="37"/>
    <cellStyle name="Note" xfId="38"/>
    <cellStyle name="Output" xfId="39"/>
    <cellStyle name="Title" xfId="40"/>
    <cellStyle name="Total" xfId="41"/>
    <cellStyle name="Warning Text" xfId="42"/>
    <cellStyle name="常规" xfId="0" builtinId="0"/>
    <cellStyle name="常规 2" xfId="43"/>
    <cellStyle name="常规 3" xfId="44"/>
    <cellStyle name="常规 4" xfId="45"/>
    <cellStyle name="常规 5" xfId="46"/>
    <cellStyle name="常规_◆无缝钢管工程量计算1" xfId="47"/>
    <cellStyle name="常规_※常规模板" xfId="48"/>
    <cellStyle name="超链接" xfId="49" builtinId="8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Z$1" lockText="1"/>
</file>

<file path=xl/ctrlProps/ctrlProp10.xml><?xml version="1.0" encoding="utf-8"?>
<formControlPr xmlns="http://schemas.microsoft.com/office/spreadsheetml/2009/9/main" objectType="Drop" dropStyle="combo" dx="22" fmlaLink="$Z$7" fmlaRange="$AB$3:$AB$16" sel="8" val="6"/>
</file>

<file path=xl/ctrlProps/ctrlProp11.xml><?xml version="1.0" encoding="utf-8"?>
<formControlPr xmlns="http://schemas.microsoft.com/office/spreadsheetml/2009/9/main" objectType="Drop" dropStyle="combo" dx="22" fmlaLink="$Z$6" fmlaRange="$AB$3:$AB$16" sel="7" val="6"/>
</file>

<file path=xl/ctrlProps/ctrlProp12.xml><?xml version="1.0" encoding="utf-8"?>
<formControlPr xmlns="http://schemas.microsoft.com/office/spreadsheetml/2009/9/main" objectType="Radio" firstButton="1" fmlaLink="$Y$5" lockText="1"/>
</file>

<file path=xl/ctrlProps/ctrlProp13.xml><?xml version="1.0" encoding="utf-8"?>
<formControlPr xmlns="http://schemas.microsoft.com/office/spreadsheetml/2009/9/main" objectType="Radio" checked="Checked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Drop" dropStyle="combo" dx="22" fmlaLink="$Z$12" fmlaRange="$AB$3:$AB$16" sel="14" val="6"/>
</file>

<file path=xl/ctrlProps/ctrlProp6.xml><?xml version="1.0" encoding="utf-8"?>
<formControlPr xmlns="http://schemas.microsoft.com/office/spreadsheetml/2009/9/main" objectType="Drop" dropStyle="combo" dx="22" fmlaLink="$Z$11" fmlaRange="$AB$3:$AB$16" sel="11" val="6"/>
</file>

<file path=xl/ctrlProps/ctrlProp7.xml><?xml version="1.0" encoding="utf-8"?>
<formControlPr xmlns="http://schemas.microsoft.com/office/spreadsheetml/2009/9/main" objectType="Drop" dropStyle="combo" dx="22" fmlaLink="$Z$10" fmlaRange="$AB$3:$AB$16" sel="7" val="6"/>
</file>

<file path=xl/ctrlProps/ctrlProp8.xml><?xml version="1.0" encoding="utf-8"?>
<formControlPr xmlns="http://schemas.microsoft.com/office/spreadsheetml/2009/9/main" objectType="Drop" dropStyle="combo" dx="22" fmlaLink="$Z$9" fmlaRange="$AB$3:$AB$16" sel="9" val="6"/>
</file>

<file path=xl/ctrlProps/ctrlProp9.xml><?xml version="1.0" encoding="utf-8"?>
<formControlPr xmlns="http://schemas.microsoft.com/office/spreadsheetml/2009/9/main" objectType="Drop" dropStyle="combo" dx="22" fmlaLink="$Z$8" fmlaRange="$AB$3:$AB$16" sel="8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4037;&#20316;&#34920;&#30446;&#24405;!A1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&#24037;&#20316;&#34920;&#30446;&#24405;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4037;&#20316;&#34920;&#30446;&#2440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1323975</xdr:colOff>
      <xdr:row>7</xdr:row>
      <xdr:rowOff>95250</xdr:rowOff>
    </xdr:to>
    <xdr:grpSp>
      <xdr:nvGrpSpPr>
        <xdr:cNvPr id="1553" name="Group 31"/>
        <xdr:cNvGrpSpPr>
          <a:grpSpLocks/>
        </xdr:cNvGrpSpPr>
      </xdr:nvGrpSpPr>
      <xdr:grpSpPr bwMode="auto">
        <a:xfrm>
          <a:off x="657225" y="1981200"/>
          <a:ext cx="1304925" cy="438150"/>
          <a:chOff x="96" y="162"/>
          <a:chExt cx="137" cy="46"/>
        </a:xfrm>
      </xdr:grpSpPr>
      <xdr:grpSp>
        <xdr:nvGrpSpPr>
          <xdr:cNvPr id="1575" name="Group 71"/>
          <xdr:cNvGrpSpPr>
            <a:grpSpLocks/>
          </xdr:cNvGrpSpPr>
        </xdr:nvGrpSpPr>
        <xdr:grpSpPr bwMode="auto">
          <a:xfrm>
            <a:off x="96" y="162"/>
            <a:ext cx="137" cy="46"/>
            <a:chOff x="91" y="176"/>
            <a:chExt cx="202" cy="42"/>
          </a:xfrm>
        </xdr:grpSpPr>
        <xdr:sp macro="" textlink="">
          <xdr:nvSpPr>
            <xdr:cNvPr id="1576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Drop Down 1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106" y="171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19050</xdr:colOff>
      <xdr:row>7</xdr:row>
      <xdr:rowOff>76200</xdr:rowOff>
    </xdr:from>
    <xdr:to>
      <xdr:col>2</xdr:col>
      <xdr:colOff>1323975</xdr:colOff>
      <xdr:row>9</xdr:row>
      <xdr:rowOff>85725</xdr:rowOff>
    </xdr:to>
    <xdr:grpSp>
      <xdr:nvGrpSpPr>
        <xdr:cNvPr id="1554" name="Group 46"/>
        <xdr:cNvGrpSpPr>
          <a:grpSpLocks/>
        </xdr:cNvGrpSpPr>
      </xdr:nvGrpSpPr>
      <xdr:grpSpPr bwMode="auto">
        <a:xfrm>
          <a:off x="657225" y="2400300"/>
          <a:ext cx="1304925" cy="438150"/>
          <a:chOff x="96" y="219"/>
          <a:chExt cx="137" cy="46"/>
        </a:xfrm>
      </xdr:grpSpPr>
      <xdr:grpSp>
        <xdr:nvGrpSpPr>
          <xdr:cNvPr id="1573" name="Group 71"/>
          <xdr:cNvGrpSpPr>
            <a:grpSpLocks/>
          </xdr:cNvGrpSpPr>
        </xdr:nvGrpSpPr>
        <xdr:grpSpPr bwMode="auto">
          <a:xfrm>
            <a:off x="96" y="219"/>
            <a:ext cx="137" cy="46"/>
            <a:chOff x="91" y="176"/>
            <a:chExt cx="202" cy="42"/>
          </a:xfrm>
        </xdr:grpSpPr>
        <xdr:sp macro="" textlink="">
          <xdr:nvSpPr>
            <xdr:cNvPr id="1574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6" name="Drop Down 2" hidden="1">
                <a:extLst>
                  <a:ext uri="{63B3BB69-23CF-44E3-9099-C40C66FF867C}">
                    <a14:compatExt spid="_x0000_s1026"/>
                  </a:ext>
                </a:extLst>
              </xdr:cNvPr>
              <xdr:cNvSpPr/>
            </xdr:nvSpPr>
            <xdr:spPr bwMode="auto">
              <a:xfrm>
                <a:off x="106" y="228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19050</xdr:colOff>
      <xdr:row>9</xdr:row>
      <xdr:rowOff>76200</xdr:rowOff>
    </xdr:from>
    <xdr:to>
      <xdr:col>2</xdr:col>
      <xdr:colOff>1323975</xdr:colOff>
      <xdr:row>11</xdr:row>
      <xdr:rowOff>85725</xdr:rowOff>
    </xdr:to>
    <xdr:grpSp>
      <xdr:nvGrpSpPr>
        <xdr:cNvPr id="1555" name="Group 47"/>
        <xdr:cNvGrpSpPr>
          <a:grpSpLocks/>
        </xdr:cNvGrpSpPr>
      </xdr:nvGrpSpPr>
      <xdr:grpSpPr bwMode="auto">
        <a:xfrm>
          <a:off x="657225" y="2828925"/>
          <a:ext cx="1304925" cy="438150"/>
          <a:chOff x="96" y="266"/>
          <a:chExt cx="137" cy="46"/>
        </a:xfrm>
      </xdr:grpSpPr>
      <xdr:grpSp>
        <xdr:nvGrpSpPr>
          <xdr:cNvPr id="1571" name="Group 71"/>
          <xdr:cNvGrpSpPr>
            <a:grpSpLocks/>
          </xdr:cNvGrpSpPr>
        </xdr:nvGrpSpPr>
        <xdr:grpSpPr bwMode="auto">
          <a:xfrm>
            <a:off x="96" y="266"/>
            <a:ext cx="137" cy="46"/>
            <a:chOff x="91" y="176"/>
            <a:chExt cx="202" cy="42"/>
          </a:xfrm>
        </xdr:grpSpPr>
        <xdr:sp macro="" textlink="">
          <xdr:nvSpPr>
            <xdr:cNvPr id="1572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" name="Drop Dow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06" y="275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9525</xdr:rowOff>
        </xdr:from>
        <xdr:to>
          <xdr:col>7</xdr:col>
          <xdr:colOff>323850</xdr:colOff>
          <xdr:row>4</xdr:row>
          <xdr:rowOff>238125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</xdr:row>
          <xdr:rowOff>9525</xdr:rowOff>
        </xdr:from>
        <xdr:to>
          <xdr:col>8</xdr:col>
          <xdr:colOff>323850</xdr:colOff>
          <xdr:row>4</xdr:row>
          <xdr:rowOff>238125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</xdr:row>
          <xdr:rowOff>9525</xdr:rowOff>
        </xdr:from>
        <xdr:to>
          <xdr:col>9</xdr:col>
          <xdr:colOff>323850</xdr:colOff>
          <xdr:row>4</xdr:row>
          <xdr:rowOff>238125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9525</xdr:rowOff>
        </xdr:from>
        <xdr:to>
          <xdr:col>10</xdr:col>
          <xdr:colOff>323850</xdr:colOff>
          <xdr:row>4</xdr:row>
          <xdr:rowOff>238125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876300</xdr:colOff>
      <xdr:row>2</xdr:row>
      <xdr:rowOff>38100</xdr:rowOff>
    </xdr:from>
    <xdr:ext cx="371127" cy="201850"/>
    <xdr:sp macro="" textlink="">
      <xdr:nvSpPr>
        <xdr:cNvPr id="18" name="Text Box 44"/>
        <xdr:cNvSpPr txBox="1">
          <a:spLocks noChangeArrowheads="1"/>
        </xdr:cNvSpPr>
      </xdr:nvSpPr>
      <xdr:spPr bwMode="auto">
        <a:xfrm>
          <a:off x="1514475" y="1123950"/>
          <a:ext cx="371127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zh-CN" altLang="en-US" sz="1100" b="0" i="0" u="none" strike="noStrike" baseline="0">
              <a:solidFill>
                <a:srgbClr val="0000FF"/>
              </a:solidFill>
              <a:latin typeface="宋体"/>
              <a:ea typeface="宋体"/>
            </a:rPr>
            <a:t>元</a:t>
          </a:r>
          <a:r>
            <a:rPr lang="en-US" altLang="zh-CN" sz="1100" b="0" i="0" u="none" strike="noStrike" baseline="0">
              <a:solidFill>
                <a:srgbClr val="0000FF"/>
              </a:solidFill>
              <a:latin typeface="宋体"/>
              <a:ea typeface="宋体"/>
            </a:rPr>
            <a:t>/</a:t>
          </a:r>
          <a:r>
            <a:rPr lang="zh-CN" altLang="en-US" sz="1100" b="0" i="0" u="none" strike="noStrike" baseline="0">
              <a:solidFill>
                <a:srgbClr val="0000FF"/>
              </a:solidFill>
              <a:latin typeface="宋体"/>
              <a:ea typeface="宋体"/>
            </a:rPr>
            <a:t>吨</a:t>
          </a:r>
        </a:p>
      </xdr:txBody>
    </xdr:sp>
    <xdr:clientData/>
  </xdr:oneCellAnchor>
  <xdr:twoCellAnchor editAs="oneCell">
    <xdr:from>
      <xdr:col>2</xdr:col>
      <xdr:colOff>742950</xdr:colOff>
      <xdr:row>1</xdr:row>
      <xdr:rowOff>209550</xdr:rowOff>
    </xdr:from>
    <xdr:to>
      <xdr:col>15</xdr:col>
      <xdr:colOff>104775</xdr:colOff>
      <xdr:row>1</xdr:row>
      <xdr:rowOff>600075</xdr:rowOff>
    </xdr:to>
    <xdr:pic>
      <xdr:nvPicPr>
        <xdr:cNvPr id="1557" name="Picture 45" descr="焊接管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85" t="4651"/>
        <a:stretch>
          <a:fillRect/>
        </a:stretch>
      </xdr:blipFill>
      <xdr:spPr bwMode="auto">
        <a:xfrm>
          <a:off x="1381125" y="619125"/>
          <a:ext cx="6410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11</xdr:row>
      <xdr:rowOff>76200</xdr:rowOff>
    </xdr:from>
    <xdr:to>
      <xdr:col>2</xdr:col>
      <xdr:colOff>1323975</xdr:colOff>
      <xdr:row>13</xdr:row>
      <xdr:rowOff>85725</xdr:rowOff>
    </xdr:to>
    <xdr:grpSp>
      <xdr:nvGrpSpPr>
        <xdr:cNvPr id="1558" name="Group 52"/>
        <xdr:cNvGrpSpPr>
          <a:grpSpLocks/>
        </xdr:cNvGrpSpPr>
      </xdr:nvGrpSpPr>
      <xdr:grpSpPr bwMode="auto">
        <a:xfrm>
          <a:off x="657225" y="3257550"/>
          <a:ext cx="1304925" cy="438150"/>
          <a:chOff x="96" y="306"/>
          <a:chExt cx="137" cy="46"/>
        </a:xfrm>
      </xdr:grpSpPr>
      <xdr:grpSp>
        <xdr:nvGrpSpPr>
          <xdr:cNvPr id="1569" name="Group 71"/>
          <xdr:cNvGrpSpPr>
            <a:grpSpLocks/>
          </xdr:cNvGrpSpPr>
        </xdr:nvGrpSpPr>
        <xdr:grpSpPr bwMode="auto">
          <a:xfrm>
            <a:off x="96" y="306"/>
            <a:ext cx="137" cy="46"/>
            <a:chOff x="91" y="176"/>
            <a:chExt cx="202" cy="42"/>
          </a:xfrm>
        </xdr:grpSpPr>
        <xdr:sp macro="" textlink="">
          <xdr:nvSpPr>
            <xdr:cNvPr id="1570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2" name="Drop Down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106" y="315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19050</xdr:colOff>
      <xdr:row>13</xdr:row>
      <xdr:rowOff>76200</xdr:rowOff>
    </xdr:from>
    <xdr:to>
      <xdr:col>2</xdr:col>
      <xdr:colOff>1323975</xdr:colOff>
      <xdr:row>15</xdr:row>
      <xdr:rowOff>85725</xdr:rowOff>
    </xdr:to>
    <xdr:grpSp>
      <xdr:nvGrpSpPr>
        <xdr:cNvPr id="1559" name="Group 57"/>
        <xdr:cNvGrpSpPr>
          <a:grpSpLocks/>
        </xdr:cNvGrpSpPr>
      </xdr:nvGrpSpPr>
      <xdr:grpSpPr bwMode="auto">
        <a:xfrm>
          <a:off x="657225" y="3686175"/>
          <a:ext cx="1304925" cy="438150"/>
          <a:chOff x="96" y="351"/>
          <a:chExt cx="137" cy="46"/>
        </a:xfrm>
      </xdr:grpSpPr>
      <xdr:grpSp>
        <xdr:nvGrpSpPr>
          <xdr:cNvPr id="1567" name="Group 71"/>
          <xdr:cNvGrpSpPr>
            <a:grpSpLocks/>
          </xdr:cNvGrpSpPr>
        </xdr:nvGrpSpPr>
        <xdr:grpSpPr bwMode="auto">
          <a:xfrm>
            <a:off x="96" y="351"/>
            <a:ext cx="137" cy="46"/>
            <a:chOff x="91" y="176"/>
            <a:chExt cx="202" cy="42"/>
          </a:xfrm>
        </xdr:grpSpPr>
        <xdr:sp macro="" textlink="">
          <xdr:nvSpPr>
            <xdr:cNvPr id="1568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3" name="Drop Dow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06" y="360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19050</xdr:colOff>
      <xdr:row>15</xdr:row>
      <xdr:rowOff>76200</xdr:rowOff>
    </xdr:from>
    <xdr:to>
      <xdr:col>2</xdr:col>
      <xdr:colOff>1323975</xdr:colOff>
      <xdr:row>17</xdr:row>
      <xdr:rowOff>85725</xdr:rowOff>
    </xdr:to>
    <xdr:grpSp>
      <xdr:nvGrpSpPr>
        <xdr:cNvPr id="1560" name="Group 62"/>
        <xdr:cNvGrpSpPr>
          <a:grpSpLocks/>
        </xdr:cNvGrpSpPr>
      </xdr:nvGrpSpPr>
      <xdr:grpSpPr bwMode="auto">
        <a:xfrm>
          <a:off x="657225" y="4114800"/>
          <a:ext cx="1304925" cy="438150"/>
          <a:chOff x="96" y="396"/>
          <a:chExt cx="137" cy="46"/>
        </a:xfrm>
      </xdr:grpSpPr>
      <xdr:grpSp>
        <xdr:nvGrpSpPr>
          <xdr:cNvPr id="1565" name="Group 71"/>
          <xdr:cNvGrpSpPr>
            <a:grpSpLocks/>
          </xdr:cNvGrpSpPr>
        </xdr:nvGrpSpPr>
        <xdr:grpSpPr bwMode="auto">
          <a:xfrm>
            <a:off x="96" y="396"/>
            <a:ext cx="137" cy="46"/>
            <a:chOff x="91" y="176"/>
            <a:chExt cx="202" cy="42"/>
          </a:xfrm>
        </xdr:grpSpPr>
        <xdr:sp macro="" textlink="">
          <xdr:nvSpPr>
            <xdr:cNvPr id="1566" name="AutoShape 54"/>
            <xdr:cNvSpPr>
              <a:spLocks noChangeArrowheads="1"/>
            </xdr:cNvSpPr>
          </xdr:nvSpPr>
          <xdr:spPr bwMode="auto">
            <a:xfrm>
              <a:off x="91" y="176"/>
              <a:ext cx="202" cy="42"/>
            </a:xfrm>
            <a:prstGeom prst="bevel">
              <a:avLst>
                <a:gd name="adj" fmla="val 17074"/>
              </a:avLst>
            </a:prstGeom>
            <a:solidFill>
              <a:srgbClr val="FFCC0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34" name="Drop Dow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06" y="405"/>
                <a:ext cx="118" cy="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1323975</xdr:colOff>
      <xdr:row>19</xdr:row>
      <xdr:rowOff>85725</xdr:rowOff>
    </xdr:to>
    <xdr:grpSp>
      <xdr:nvGrpSpPr>
        <xdr:cNvPr id="1561" name="Group 71"/>
        <xdr:cNvGrpSpPr>
          <a:grpSpLocks/>
        </xdr:cNvGrpSpPr>
      </xdr:nvGrpSpPr>
      <xdr:grpSpPr bwMode="auto">
        <a:xfrm>
          <a:off x="657225" y="4543425"/>
          <a:ext cx="1304925" cy="438150"/>
          <a:chOff x="91" y="176"/>
          <a:chExt cx="202" cy="42"/>
        </a:xfrm>
      </xdr:grpSpPr>
      <xdr:sp macro="" textlink="">
        <xdr:nvSpPr>
          <xdr:cNvPr id="1564" name="AutoShape 54"/>
          <xdr:cNvSpPr>
            <a:spLocks noChangeArrowheads="1"/>
          </xdr:cNvSpPr>
        </xdr:nvSpPr>
        <xdr:spPr bwMode="auto">
          <a:xfrm>
            <a:off x="91" y="176"/>
            <a:ext cx="202" cy="42"/>
          </a:xfrm>
          <a:prstGeom prst="bevel">
            <a:avLst>
              <a:gd name="adj" fmla="val 17074"/>
            </a:avLst>
          </a:prstGeom>
          <a:solidFill>
            <a:srgbClr val="FFCC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17</xdr:row>
          <xdr:rowOff>161925</xdr:rowOff>
        </xdr:from>
        <xdr:to>
          <xdr:col>2</xdr:col>
          <xdr:colOff>1238250</xdr:colOff>
          <xdr:row>18</xdr:row>
          <xdr:rowOff>247650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133350</xdr:colOff>
      <xdr:row>1</xdr:row>
      <xdr:rowOff>123825</xdr:rowOff>
    </xdr:from>
    <xdr:to>
      <xdr:col>2</xdr:col>
      <xdr:colOff>733425</xdr:colOff>
      <xdr:row>1</xdr:row>
      <xdr:rowOff>561975</xdr:rowOff>
    </xdr:to>
    <xdr:pic>
      <xdr:nvPicPr>
        <xdr:cNvPr id="1562" name="Picture 68" descr="u=1641169478,2392885730&amp;fm=0&amp;gp=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2" t="3883" r="2985" b="5826"/>
        <a:stretch>
          <a:fillRect/>
        </a:stretch>
      </xdr:blipFill>
      <xdr:spPr bwMode="auto">
        <a:xfrm>
          <a:off x="771525" y="533400"/>
          <a:ext cx="600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7620</xdr:colOff>
      <xdr:row>1</xdr:row>
      <xdr:rowOff>236220</xdr:rowOff>
    </xdr:from>
    <xdr:to>
      <xdr:col>20</xdr:col>
      <xdr:colOff>611566</xdr:colOff>
      <xdr:row>1</xdr:row>
      <xdr:rowOff>533400</xdr:rowOff>
    </xdr:to>
    <xdr:sp macro="" textlink="">
      <xdr:nvSpPr>
        <xdr:cNvPr id="2" name="圆角矩形 1">
          <a:hlinkClick xmlns:r="http://schemas.openxmlformats.org/officeDocument/2006/relationships" r:id="rId3"/>
        </xdr:cNvPr>
        <xdr:cNvSpPr/>
      </xdr:nvSpPr>
      <xdr:spPr>
        <a:xfrm>
          <a:off x="10751820" y="64008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1219200</xdr:colOff>
          <xdr:row>4</xdr:row>
          <xdr:rowOff>38100</xdr:rowOff>
        </xdr:from>
        <xdr:to>
          <xdr:col>7</xdr:col>
          <xdr:colOff>523875</xdr:colOff>
          <xdr:row>4</xdr:row>
          <xdr:rowOff>228600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按吨计价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600075</xdr:colOff>
          <xdr:row>4</xdr:row>
          <xdr:rowOff>38100</xdr:rowOff>
        </xdr:from>
        <xdr:to>
          <xdr:col>7</xdr:col>
          <xdr:colOff>1276350</xdr:colOff>
          <xdr:row>4</xdr:row>
          <xdr:rowOff>228600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按米计价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676275</xdr:colOff>
      <xdr:row>1</xdr:row>
      <xdr:rowOff>314325</xdr:rowOff>
    </xdr:from>
    <xdr:to>
      <xdr:col>4</xdr:col>
      <xdr:colOff>828675</xdr:colOff>
      <xdr:row>4</xdr:row>
      <xdr:rowOff>76200</xdr:rowOff>
    </xdr:to>
    <xdr:pic>
      <xdr:nvPicPr>
        <xdr:cNvPr id="3077" name="Picture 14" descr="五峰古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81000"/>
          <a:ext cx="42005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613533</xdr:colOff>
      <xdr:row>3</xdr:row>
      <xdr:rowOff>82034</xdr:rowOff>
    </xdr:to>
    <xdr:sp macro="" textlink="">
      <xdr:nvSpPr>
        <xdr:cNvPr id="5" name="圆角矩形 4">
          <a:hlinkClick xmlns:r="http://schemas.openxmlformats.org/officeDocument/2006/relationships" r:id="rId2"/>
        </xdr:cNvPr>
        <xdr:cNvSpPr/>
      </xdr:nvSpPr>
      <xdr:spPr>
        <a:xfrm>
          <a:off x="9006840" y="41148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603946</xdr:colOff>
      <xdr:row>1</xdr:row>
      <xdr:rowOff>30480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426720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594360</xdr:colOff>
      <xdr:row>0</xdr:row>
      <xdr:rowOff>297180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559308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594360</xdr:colOff>
      <xdr:row>0</xdr:row>
      <xdr:rowOff>297180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1179576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603946</xdr:colOff>
      <xdr:row>1</xdr:row>
      <xdr:rowOff>7620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464820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68580</xdr:colOff>
      <xdr:row>1</xdr:row>
      <xdr:rowOff>68580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569976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594360</xdr:colOff>
      <xdr:row>1</xdr:row>
      <xdr:rowOff>99060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737616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594360</xdr:colOff>
      <xdr:row>1</xdr:row>
      <xdr:rowOff>99060</xdr:rowOff>
    </xdr:to>
    <xdr:sp macro="" textlink=""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7376160" y="0"/>
          <a:ext cx="594360" cy="29718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CN" altLang="en-US" sz="1100"/>
            <a:t>  </a:t>
          </a:r>
          <a:r>
            <a:rPr lang="zh-CN" altLang="en-US" sz="1100" b="1">
              <a:solidFill>
                <a:schemeClr val="tx1"/>
              </a:solidFill>
            </a:rPr>
            <a:t>返回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2"/>
  </sheetPr>
  <dimension ref="B1:AZ136"/>
  <sheetViews>
    <sheetView tabSelected="1" workbookViewId="0">
      <pane xSplit="77" ySplit="54" topLeftCell="BZ67" activePane="bottomRight" state="frozen"/>
      <selection pane="topRight" activeCell="BZ1" sqref="BZ1"/>
      <selection pane="bottomLeft" activeCell="A55" sqref="A55"/>
      <selection pane="bottomRight" activeCell="C24" sqref="C24"/>
    </sheetView>
  </sheetViews>
  <sheetFormatPr defaultColWidth="9.875" defaultRowHeight="17.25" customHeight="1"/>
  <cols>
    <col min="1" max="1" width="3.625" style="1" customWidth="1"/>
    <col min="2" max="2" width="4.75" style="1" customWidth="1"/>
    <col min="3" max="3" width="17.5" style="1" customWidth="1"/>
    <col min="4" max="4" width="1.125" style="1" customWidth="1"/>
    <col min="5" max="5" width="7.625" style="1" bestFit="1" customWidth="1"/>
    <col min="6" max="7" width="5.875" style="1" bestFit="1" customWidth="1"/>
    <col min="8" max="11" width="8" style="1" customWidth="1"/>
    <col min="12" max="12" width="6.375" style="1" bestFit="1" customWidth="1"/>
    <col min="13" max="13" width="8" style="1" bestFit="1" customWidth="1"/>
    <col min="14" max="14" width="6.5" style="1" bestFit="1" customWidth="1"/>
    <col min="15" max="15" width="1.625" style="1" customWidth="1"/>
    <col min="16" max="16" width="10.625" style="1" customWidth="1"/>
    <col min="17" max="19" width="8.25" style="1" customWidth="1"/>
    <col min="20" max="20" width="5" style="1" customWidth="1"/>
    <col min="21" max="23" width="8.125" style="1" customWidth="1"/>
    <col min="24" max="24" width="9.125" style="1" customWidth="1"/>
    <col min="25" max="27" width="9.875" style="1" hidden="1" customWidth="1"/>
    <col min="28" max="28" width="9.875" style="39" hidden="1" customWidth="1"/>
    <col min="29" max="52" width="9.875" style="1" hidden="1" customWidth="1"/>
    <col min="53" max="92" width="9.375" style="1" customWidth="1"/>
    <col min="93" max="16384" width="9.875" style="1"/>
  </cols>
  <sheetData>
    <row r="1" spans="2:40" ht="32.25" customHeight="1" thickBot="1">
      <c r="Z1" s="2">
        <v>1</v>
      </c>
      <c r="AA1" s="296">
        <v>9</v>
      </c>
      <c r="AB1" s="294" t="s">
        <v>0</v>
      </c>
      <c r="AC1" s="296" t="s">
        <v>1</v>
      </c>
      <c r="AD1" s="296" t="s">
        <v>2</v>
      </c>
      <c r="AE1" s="296"/>
      <c r="AF1" s="296" t="s">
        <v>3</v>
      </c>
      <c r="AG1" s="296"/>
      <c r="AH1" s="297" t="s">
        <v>4</v>
      </c>
      <c r="AI1" s="298"/>
      <c r="AJ1" s="293" t="s">
        <v>5</v>
      </c>
      <c r="AK1" s="293"/>
      <c r="AL1" s="294" t="s">
        <v>6</v>
      </c>
      <c r="AM1" s="302" t="s">
        <v>7</v>
      </c>
      <c r="AN1" s="303"/>
    </row>
    <row r="2" spans="2:40" ht="53.25" customHeight="1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06" t="s">
        <v>8</v>
      </c>
      <c r="R2" s="306"/>
      <c r="S2" s="306"/>
      <c r="T2" s="6"/>
      <c r="AA2" s="296">
        <v>11</v>
      </c>
      <c r="AB2" s="295"/>
      <c r="AC2" s="296"/>
      <c r="AD2" s="3" t="s">
        <v>9</v>
      </c>
      <c r="AE2" s="3" t="s">
        <v>10</v>
      </c>
      <c r="AF2" s="3" t="s">
        <v>9</v>
      </c>
      <c r="AG2" s="3" t="s">
        <v>11</v>
      </c>
      <c r="AH2" s="7" t="s">
        <v>12</v>
      </c>
      <c r="AI2" s="7" t="s">
        <v>13</v>
      </c>
      <c r="AJ2" s="8" t="s">
        <v>14</v>
      </c>
      <c r="AK2" s="8" t="s">
        <v>13</v>
      </c>
      <c r="AL2" s="295"/>
      <c r="AM2" s="304"/>
      <c r="AN2" s="305"/>
    </row>
    <row r="3" spans="2:40" ht="21" customHeight="1">
      <c r="B3" s="9"/>
      <c r="C3" s="10">
        <v>4800</v>
      </c>
      <c r="D3" s="11"/>
      <c r="E3" s="307" t="s">
        <v>15</v>
      </c>
      <c r="F3" s="309" t="s">
        <v>16</v>
      </c>
      <c r="G3" s="309"/>
      <c r="H3" s="292" t="s">
        <v>17</v>
      </c>
      <c r="I3" s="292"/>
      <c r="J3" s="292"/>
      <c r="K3" s="292"/>
      <c r="L3" s="310" t="s">
        <v>18</v>
      </c>
      <c r="M3" s="313" t="s">
        <v>19</v>
      </c>
      <c r="N3" s="315" t="s">
        <v>7</v>
      </c>
      <c r="O3" s="11"/>
      <c r="P3" s="299" t="s">
        <v>77</v>
      </c>
      <c r="Q3" s="300"/>
      <c r="R3" s="300"/>
      <c r="S3" s="301"/>
      <c r="T3" s="12"/>
      <c r="AA3" s="13">
        <v>1</v>
      </c>
      <c r="AB3" s="14" t="s">
        <v>20</v>
      </c>
      <c r="AC3" s="13">
        <v>10.199999999999999</v>
      </c>
      <c r="AD3" s="13">
        <v>2</v>
      </c>
      <c r="AE3" s="13">
        <v>2.5</v>
      </c>
      <c r="AF3" s="13">
        <v>1.0640000000000001</v>
      </c>
      <c r="AG3" s="13">
        <v>1.0529999999999999</v>
      </c>
      <c r="AH3" s="13">
        <v>0.40444859999999994</v>
      </c>
      <c r="AI3" s="13">
        <v>0.47473387499999992</v>
      </c>
      <c r="AJ3" s="13">
        <v>0.43033331039999995</v>
      </c>
      <c r="AK3" s="13">
        <v>0.49989477037499991</v>
      </c>
      <c r="AL3" s="13">
        <v>3.2044245066615885E-2</v>
      </c>
      <c r="AM3" s="13" t="s">
        <v>21</v>
      </c>
      <c r="AN3" s="13" t="s">
        <v>22</v>
      </c>
    </row>
    <row r="4" spans="2:40" ht="23.25" customHeight="1">
      <c r="B4" s="9"/>
      <c r="C4" s="15"/>
      <c r="D4" s="16"/>
      <c r="E4" s="307"/>
      <c r="F4" s="309"/>
      <c r="G4" s="309"/>
      <c r="H4" s="292" t="s">
        <v>23</v>
      </c>
      <c r="I4" s="292"/>
      <c r="J4" s="292" t="s">
        <v>5</v>
      </c>
      <c r="K4" s="292"/>
      <c r="L4" s="311"/>
      <c r="M4" s="314"/>
      <c r="N4" s="315"/>
      <c r="O4" s="17"/>
      <c r="P4" s="51" t="s">
        <v>73</v>
      </c>
      <c r="Q4" s="52" t="s">
        <v>74</v>
      </c>
      <c r="R4" s="52" t="s">
        <v>75</v>
      </c>
      <c r="S4" s="53" t="s">
        <v>76</v>
      </c>
      <c r="T4" s="12"/>
      <c r="AA4" s="13">
        <v>2</v>
      </c>
      <c r="AB4" s="14" t="s">
        <v>24</v>
      </c>
      <c r="AC4" s="13">
        <v>13.5</v>
      </c>
      <c r="AD4" s="13">
        <v>2.5</v>
      </c>
      <c r="AE4" s="13">
        <v>2.8</v>
      </c>
      <c r="AF4" s="13">
        <v>1.0529999999999999</v>
      </c>
      <c r="AG4" s="13">
        <v>1.0473333333333332</v>
      </c>
      <c r="AH4" s="13">
        <v>0.67819124999999991</v>
      </c>
      <c r="AI4" s="13">
        <v>0.73885853999999984</v>
      </c>
      <c r="AJ4" s="13">
        <v>0.71413538624999984</v>
      </c>
      <c r="AK4" s="13">
        <v>0.77383117755999975</v>
      </c>
      <c r="AL4" s="13">
        <v>4.2411500823462206E-2</v>
      </c>
      <c r="AM4" s="13" t="s">
        <v>25</v>
      </c>
      <c r="AN4" s="13" t="s">
        <v>26</v>
      </c>
    </row>
    <row r="5" spans="2:40" ht="19.5" customHeight="1">
      <c r="B5" s="9"/>
      <c r="C5" s="18" t="s">
        <v>27</v>
      </c>
      <c r="D5" s="16"/>
      <c r="E5" s="308"/>
      <c r="F5" s="19" t="s">
        <v>9</v>
      </c>
      <c r="G5" s="19" t="s">
        <v>10</v>
      </c>
      <c r="H5" s="20" t="s">
        <v>28</v>
      </c>
      <c r="I5" s="20" t="s">
        <v>29</v>
      </c>
      <c r="J5" s="20" t="s">
        <v>28</v>
      </c>
      <c r="K5" s="20" t="s">
        <v>29</v>
      </c>
      <c r="L5" s="312"/>
      <c r="M5" s="21" t="s">
        <v>30</v>
      </c>
      <c r="N5" s="316"/>
      <c r="O5" s="17"/>
      <c r="P5" s="22" t="s">
        <v>30</v>
      </c>
      <c r="Q5" s="23" t="s">
        <v>31</v>
      </c>
      <c r="R5" s="24" t="s">
        <v>32</v>
      </c>
      <c r="S5" s="25" t="s">
        <v>33</v>
      </c>
      <c r="T5" s="12"/>
      <c r="AA5" s="13">
        <v>3</v>
      </c>
      <c r="AB5" s="14" t="s">
        <v>34</v>
      </c>
      <c r="AC5" s="13">
        <v>17.2</v>
      </c>
      <c r="AD5" s="13">
        <v>2.5</v>
      </c>
      <c r="AE5" s="13">
        <v>2.8</v>
      </c>
      <c r="AF5" s="13">
        <v>1.0529999999999999</v>
      </c>
      <c r="AG5" s="13">
        <v>1.0473333333333332</v>
      </c>
      <c r="AH5" s="13">
        <v>0.90631012499999997</v>
      </c>
      <c r="AI5" s="13">
        <v>0.99435167999999974</v>
      </c>
      <c r="AJ5" s="13">
        <v>0.95434456162499992</v>
      </c>
      <c r="AK5" s="13">
        <v>1.0414176595199995</v>
      </c>
      <c r="AL5" s="13">
        <v>5.4035393641744443E-2</v>
      </c>
      <c r="AM5" s="13" t="s">
        <v>35</v>
      </c>
      <c r="AN5" s="13" t="s">
        <v>36</v>
      </c>
    </row>
    <row r="6" spans="2:40" ht="13.5" customHeight="1"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  <c r="Z6" s="26">
        <v>7</v>
      </c>
      <c r="AA6" s="13">
        <v>4</v>
      </c>
      <c r="AB6" s="14" t="s">
        <v>37</v>
      </c>
      <c r="AC6" s="13">
        <v>21.3</v>
      </c>
      <c r="AD6" s="13">
        <v>2.8</v>
      </c>
      <c r="AE6" s="13">
        <v>3.5</v>
      </c>
      <c r="AF6" s="13">
        <v>1.0473333333333332</v>
      </c>
      <c r="AG6" s="13">
        <v>1.0387500000000001</v>
      </c>
      <c r="AH6" s="13">
        <v>1.2774656999999998</v>
      </c>
      <c r="AI6" s="13">
        <v>1.5364114499999999</v>
      </c>
      <c r="AJ6" s="13">
        <v>1.3379324097999996</v>
      </c>
      <c r="AK6" s="13">
        <v>1.5959473936874999</v>
      </c>
      <c r="AL6" s="13">
        <v>6.6915923521462597E-2</v>
      </c>
      <c r="AM6" s="13" t="s">
        <v>38</v>
      </c>
      <c r="AN6" s="13" t="s">
        <v>39</v>
      </c>
    </row>
    <row r="7" spans="2:40" ht="20.25" customHeight="1">
      <c r="B7" s="9"/>
      <c r="C7" s="11"/>
      <c r="D7" s="11"/>
      <c r="E7" s="27">
        <f>VLOOKUP($Z$6,$AA$3:$AN$16,3,FALSE)</f>
        <v>42.4</v>
      </c>
      <c r="F7" s="27">
        <f>VLOOKUP($Z$6,$AA$3:$AN$16,4,FALSE)</f>
        <v>3.5</v>
      </c>
      <c r="G7" s="27">
        <f>VLOOKUP($Z$6,$AA$3:$AN$16,5,FALSE)</f>
        <v>4</v>
      </c>
      <c r="H7" s="27">
        <f>VLOOKUP($Z$6,$AA$3:$AN$16,8,FALSE)</f>
        <v>3.3576632249999996</v>
      </c>
      <c r="I7" s="27">
        <f>VLOOKUP($Z$6,$AA$3:$AN$16,9,FALSE)</f>
        <v>3.7880063999999996</v>
      </c>
      <c r="J7" s="27">
        <f>VLOOKUP($Z$6,$AA$3:$AN$16,10,FALSE)</f>
        <v>3.4877726749687499</v>
      </c>
      <c r="K7" s="27">
        <f>VLOOKUP($Z$6,$AA$3:$AN$16,11,FALSE)</f>
        <v>3.9092226047999996</v>
      </c>
      <c r="L7" s="27">
        <f>VLOOKUP($Z$6,$AA$3:$AN$16,12,FALSE)</f>
        <v>0.13320352851220721</v>
      </c>
      <c r="M7" s="28">
        <f>IF($Z$1=1,1000/$H7,IF($Z$1=2,1000/$I7,IF($Z$1=3,1000/$J7,IF($Z$1=4,1000/$K7))))</f>
        <v>297.82617641767814</v>
      </c>
      <c r="N7" s="29" t="str">
        <f>VLOOKUP($Z$6,$AA$3:$AN$16,14,FALSE)</f>
        <v>1吋2分</v>
      </c>
      <c r="O7" s="11"/>
      <c r="P7" s="30">
        <v>1</v>
      </c>
      <c r="Q7" s="31">
        <f>IF($Z$1=1,$H7*P7,IF($Z$1=2,$I7*P7,IF($Z$1=3,$J7*P7,IF($Z$1=4,$K7*P7))))</f>
        <v>3.3576632249999996</v>
      </c>
      <c r="R7" s="31">
        <f>L7*P7</f>
        <v>0.13320352851220721</v>
      </c>
      <c r="S7" s="32">
        <f>$C$3/1000*Q7</f>
        <v>16.116783479999999</v>
      </c>
      <c r="T7" s="12"/>
      <c r="Z7" s="26">
        <v>8</v>
      </c>
      <c r="AA7" s="13">
        <v>5</v>
      </c>
      <c r="AB7" s="14" t="s">
        <v>40</v>
      </c>
      <c r="AC7" s="13">
        <v>26.9</v>
      </c>
      <c r="AD7" s="13">
        <v>2.8</v>
      </c>
      <c r="AE7" s="13">
        <v>3.5</v>
      </c>
      <c r="AF7" s="13">
        <v>1.0473333333333332</v>
      </c>
      <c r="AG7" s="13">
        <v>1.0387500000000001</v>
      </c>
      <c r="AH7" s="13">
        <v>1.6641580199999997</v>
      </c>
      <c r="AI7" s="13">
        <v>2.01977685</v>
      </c>
      <c r="AJ7" s="13">
        <v>1.7429281662799996</v>
      </c>
      <c r="AK7" s="13">
        <v>2.0980432029375002</v>
      </c>
      <c r="AL7" s="13">
        <v>8.4508842381565433E-2</v>
      </c>
      <c r="AM7" s="13" t="s">
        <v>41</v>
      </c>
      <c r="AN7" s="13" t="s">
        <v>42</v>
      </c>
    </row>
    <row r="8" spans="2:40" ht="13.5" customHeight="1">
      <c r="B8" s="9"/>
      <c r="C8" s="11"/>
      <c r="D8" s="11"/>
      <c r="E8" s="33"/>
      <c r="F8" s="33"/>
      <c r="G8" s="33"/>
      <c r="H8" s="33"/>
      <c r="I8" s="33"/>
      <c r="J8" s="33"/>
      <c r="K8" s="33"/>
      <c r="L8" s="33"/>
      <c r="M8" s="34"/>
      <c r="N8" s="33"/>
      <c r="O8" s="11"/>
      <c r="P8" s="35"/>
      <c r="Q8" s="36"/>
      <c r="R8" s="36"/>
      <c r="S8" s="36"/>
      <c r="T8" s="12"/>
      <c r="Z8" s="26">
        <v>8</v>
      </c>
      <c r="AA8" s="13">
        <v>6</v>
      </c>
      <c r="AB8" s="14" t="s">
        <v>43</v>
      </c>
      <c r="AC8" s="13">
        <v>33.700000000000003</v>
      </c>
      <c r="AD8" s="13">
        <v>3.2</v>
      </c>
      <c r="AE8" s="13">
        <v>4</v>
      </c>
      <c r="AF8" s="13">
        <v>1.04</v>
      </c>
      <c r="AG8" s="13">
        <v>1.032</v>
      </c>
      <c r="AH8" s="13">
        <v>2.4069624000000003</v>
      </c>
      <c r="AI8" s="13">
        <v>2.9297862000000001</v>
      </c>
      <c r="AJ8" s="13">
        <v>2.5032408960000003</v>
      </c>
      <c r="AK8" s="13">
        <v>3.0235393584000003</v>
      </c>
      <c r="AL8" s="13">
        <v>0.10587167242597605</v>
      </c>
      <c r="AM8" s="13" t="s">
        <v>44</v>
      </c>
      <c r="AN8" s="13" t="s">
        <v>45</v>
      </c>
    </row>
    <row r="9" spans="2:40" ht="20.25" customHeight="1">
      <c r="B9" s="9"/>
      <c r="C9" s="11"/>
      <c r="D9" s="11"/>
      <c r="E9" s="27">
        <f>VLOOKUP($Z$7,$AA$3:$AN$16,3,FALSE)</f>
        <v>48.3</v>
      </c>
      <c r="F9" s="27">
        <f>VLOOKUP($Z$7,$AA$3:$AN$16,4,FALSE)</f>
        <v>3.5</v>
      </c>
      <c r="G9" s="27">
        <f>VLOOKUP($Z$7,$AA$3:$AN$16,5,FALSE)</f>
        <v>4.5</v>
      </c>
      <c r="H9" s="27">
        <f>VLOOKUP($Z$7,$AA$3:$AN$16,8,FALSE)</f>
        <v>3.8669231999999996</v>
      </c>
      <c r="I9" s="27">
        <f>VLOOKUP($Z$7,$AA$3:$AN$16,9,FALSE)</f>
        <v>4.8607816499999998</v>
      </c>
      <c r="J9" s="27">
        <f>VLOOKUP($Z$7,$AA$3:$AN$16,10,FALSE)</f>
        <v>4.0167664739999998</v>
      </c>
      <c r="K9" s="27">
        <f>VLOOKUP($Z$7,$AA$3:$AN$16,11,FALSE)</f>
        <v>4.9968835362000004</v>
      </c>
      <c r="L9" s="27">
        <f>VLOOKUP($Z$7,$AA$3:$AN$16,12,FALSE)</f>
        <v>0.151738925168387</v>
      </c>
      <c r="M9" s="28">
        <f>IF($Z$1=1,1000/$H9,IF($Z$1=2,1000/$I9,IF($Z$1=3,1000/$J9,IF($Z$1=4,1000/$K9))))</f>
        <v>258.60353264838568</v>
      </c>
      <c r="N9" s="29" t="str">
        <f>VLOOKUP($Z$7,$AA$3:$AN$16,14,FALSE)</f>
        <v>1吋半</v>
      </c>
      <c r="O9" s="11"/>
      <c r="P9" s="30">
        <v>1</v>
      </c>
      <c r="Q9" s="31">
        <f>IF($Z$1=1,$H9*P9,IF($Z$1=2,$I9*P9,IF($Z$1=3,$J9*P9,IF($Z$1=4,$K9*P9))))</f>
        <v>3.8669231999999996</v>
      </c>
      <c r="R9" s="31">
        <f>L9*P9</f>
        <v>0.151738925168387</v>
      </c>
      <c r="S9" s="32">
        <f>$C$3/1000*Q9</f>
        <v>18.561231359999997</v>
      </c>
      <c r="T9" s="12"/>
      <c r="Z9" s="26">
        <v>9</v>
      </c>
      <c r="AA9" s="13">
        <v>7</v>
      </c>
      <c r="AB9" s="14" t="s">
        <v>46</v>
      </c>
      <c r="AC9" s="13">
        <v>42.4</v>
      </c>
      <c r="AD9" s="13">
        <v>3.5</v>
      </c>
      <c r="AE9" s="13">
        <v>4</v>
      </c>
      <c r="AF9" s="13">
        <v>1.0387500000000001</v>
      </c>
      <c r="AG9" s="13">
        <v>1.032</v>
      </c>
      <c r="AH9" s="13">
        <v>3.3576632249999996</v>
      </c>
      <c r="AI9" s="13">
        <v>3.7880063999999996</v>
      </c>
      <c r="AJ9" s="13">
        <v>3.4877726749687499</v>
      </c>
      <c r="AK9" s="13">
        <v>3.9092226047999996</v>
      </c>
      <c r="AL9" s="13">
        <v>0.13320352851220721</v>
      </c>
      <c r="AM9" s="13" t="s">
        <v>47</v>
      </c>
      <c r="AN9" s="13" t="s">
        <v>48</v>
      </c>
    </row>
    <row r="10" spans="2:40" ht="13.5" customHeight="1">
      <c r="B10" s="9"/>
      <c r="C10" s="11"/>
      <c r="D10" s="11"/>
      <c r="E10" s="33"/>
      <c r="F10" s="33"/>
      <c r="G10" s="33"/>
      <c r="H10" s="33"/>
      <c r="I10" s="33"/>
      <c r="J10" s="33"/>
      <c r="K10" s="33"/>
      <c r="L10" s="33"/>
      <c r="M10" s="34"/>
      <c r="N10" s="33"/>
      <c r="O10" s="11"/>
      <c r="P10" s="35"/>
      <c r="Q10" s="36"/>
      <c r="R10" s="36"/>
      <c r="S10" s="36"/>
      <c r="T10" s="12"/>
      <c r="Z10" s="26">
        <v>7</v>
      </c>
      <c r="AA10" s="13">
        <v>8</v>
      </c>
      <c r="AB10" s="14" t="s">
        <v>49</v>
      </c>
      <c r="AC10" s="13">
        <v>48.3</v>
      </c>
      <c r="AD10" s="13">
        <v>3.5</v>
      </c>
      <c r="AE10" s="13">
        <v>4.5</v>
      </c>
      <c r="AF10" s="13">
        <v>1.0387500000000001</v>
      </c>
      <c r="AG10" s="13">
        <v>1.028</v>
      </c>
      <c r="AH10" s="13">
        <v>3.8669231999999996</v>
      </c>
      <c r="AI10" s="13">
        <v>4.8607816499999998</v>
      </c>
      <c r="AJ10" s="13">
        <v>4.0167664739999998</v>
      </c>
      <c r="AK10" s="13">
        <v>4.9968835362000004</v>
      </c>
      <c r="AL10" s="13">
        <v>0.151738925168387</v>
      </c>
      <c r="AM10" s="13" t="s">
        <v>50</v>
      </c>
      <c r="AN10" s="13" t="s">
        <v>51</v>
      </c>
    </row>
    <row r="11" spans="2:40" ht="20.25" customHeight="1">
      <c r="B11" s="9"/>
      <c r="C11" s="11"/>
      <c r="D11" s="11"/>
      <c r="E11" s="27">
        <f>VLOOKUP($Z$8,$AA$3:$AN$16,3,FALSE)</f>
        <v>48.3</v>
      </c>
      <c r="F11" s="27">
        <f>VLOOKUP($Z$8,$AA$3:$AN$16,4,FALSE)</f>
        <v>3.5</v>
      </c>
      <c r="G11" s="27">
        <f>VLOOKUP($Z$8,$AA$3:$AN$16,5,FALSE)</f>
        <v>4.5</v>
      </c>
      <c r="H11" s="27">
        <f>VLOOKUP($Z$8,$AA$3:$AN$16,8,FALSE)</f>
        <v>3.8669231999999996</v>
      </c>
      <c r="I11" s="27">
        <f>VLOOKUP($Z$8,$AA$3:$AN$16,9,FALSE)</f>
        <v>4.8607816499999998</v>
      </c>
      <c r="J11" s="27">
        <f>VLOOKUP($Z$8,$AA$3:$AN$16,10,FALSE)</f>
        <v>4.0167664739999998</v>
      </c>
      <c r="K11" s="27">
        <f>VLOOKUP($Z$8,$AA$3:$AN$16,11,FALSE)</f>
        <v>4.9968835362000004</v>
      </c>
      <c r="L11" s="27">
        <f>VLOOKUP($Z$8,$AA$3:$AN$16,12,FALSE)</f>
        <v>0.151738925168387</v>
      </c>
      <c r="M11" s="28">
        <f>IF($Z$1=1,1000/$H11,IF($Z$1=2,1000/$I11,IF($Z$1=3,1000/$J11,IF($Z$1=4,1000/$K11))))</f>
        <v>258.60353264838568</v>
      </c>
      <c r="N11" s="29" t="str">
        <f>VLOOKUP($Z$8,$AA$3:$AN$16,14,FALSE)</f>
        <v>1吋半</v>
      </c>
      <c r="O11" s="11"/>
      <c r="P11" s="30">
        <v>1</v>
      </c>
      <c r="Q11" s="31">
        <f>IF($Z$1=1,$H11*P11,IF($Z$1=2,$I11*P11,IF($Z$1=3,$J11*P11,IF($Z$1=4,$K11*P11))))</f>
        <v>3.8669231999999996</v>
      </c>
      <c r="R11" s="31">
        <f>L11*P11</f>
        <v>0.151738925168387</v>
      </c>
      <c r="S11" s="32">
        <f>$C$3/1000*Q11</f>
        <v>18.561231359999997</v>
      </c>
      <c r="T11" s="12"/>
      <c r="Z11" s="26">
        <v>11</v>
      </c>
      <c r="AA11" s="13">
        <v>9</v>
      </c>
      <c r="AB11" s="14" t="s">
        <v>52</v>
      </c>
      <c r="AC11" s="13">
        <v>60.3</v>
      </c>
      <c r="AD11" s="13">
        <v>3.8</v>
      </c>
      <c r="AE11" s="13">
        <v>4.5</v>
      </c>
      <c r="AF11" s="13">
        <v>1.0334999999999999</v>
      </c>
      <c r="AG11" s="13">
        <v>1.028</v>
      </c>
      <c r="AH11" s="13">
        <v>5.2948240499999999</v>
      </c>
      <c r="AI11" s="13">
        <v>6.1925026499999989</v>
      </c>
      <c r="AJ11" s="13">
        <v>5.4722006556749996</v>
      </c>
      <c r="AK11" s="13">
        <v>6.3658927241999992</v>
      </c>
      <c r="AL11" s="13">
        <v>0.1894380370114645</v>
      </c>
      <c r="AM11" s="13" t="s">
        <v>53</v>
      </c>
      <c r="AN11" s="13" t="s">
        <v>54</v>
      </c>
    </row>
    <row r="12" spans="2:40" ht="13.5" customHeight="1">
      <c r="B12" s="9"/>
      <c r="C12" s="11"/>
      <c r="D12" s="11"/>
      <c r="E12" s="33"/>
      <c r="F12" s="33"/>
      <c r="G12" s="33"/>
      <c r="H12" s="33"/>
      <c r="I12" s="33"/>
      <c r="J12" s="33"/>
      <c r="K12" s="33"/>
      <c r="L12" s="33"/>
      <c r="M12" s="34"/>
      <c r="N12" s="33"/>
      <c r="O12" s="11"/>
      <c r="P12" s="35"/>
      <c r="Q12" s="36"/>
      <c r="R12" s="36"/>
      <c r="S12" s="36"/>
      <c r="T12" s="12"/>
      <c r="Z12" s="26">
        <v>14</v>
      </c>
      <c r="AA12" s="13">
        <v>10</v>
      </c>
      <c r="AB12" s="14" t="s">
        <v>55</v>
      </c>
      <c r="AC12" s="13">
        <v>76.099999999999994</v>
      </c>
      <c r="AD12" s="13">
        <v>4</v>
      </c>
      <c r="AE12" s="13">
        <v>4.5</v>
      </c>
      <c r="AF12" s="13">
        <v>1.032</v>
      </c>
      <c r="AG12" s="13">
        <v>1.028</v>
      </c>
      <c r="AH12" s="13">
        <v>7.1123765999999993</v>
      </c>
      <c r="AI12" s="13">
        <v>7.9459352999999986</v>
      </c>
      <c r="AJ12" s="13">
        <v>7.3399726511999992</v>
      </c>
      <c r="AK12" s="13">
        <v>8.1684214883999982</v>
      </c>
      <c r="AL12" s="13">
        <v>0.23907520093818324</v>
      </c>
      <c r="AM12" s="13" t="s">
        <v>56</v>
      </c>
      <c r="AN12" s="13" t="s">
        <v>57</v>
      </c>
    </row>
    <row r="13" spans="2:40" ht="20.25" customHeight="1">
      <c r="B13" s="9"/>
      <c r="C13" s="11"/>
      <c r="D13" s="11"/>
      <c r="E13" s="27">
        <f>VLOOKUP($Z$9,$AA$3:$AN$16,3,FALSE)</f>
        <v>60.3</v>
      </c>
      <c r="F13" s="27">
        <f>VLOOKUP($Z$9,$AA$3:$AN$16,4,FALSE)</f>
        <v>3.8</v>
      </c>
      <c r="G13" s="27">
        <f>VLOOKUP($Z$9,$AA$3:$AN$16,5,FALSE)</f>
        <v>4.5</v>
      </c>
      <c r="H13" s="27">
        <f>VLOOKUP($Z$9,$AA$3:$AN$16,8,FALSE)</f>
        <v>5.2948240499999999</v>
      </c>
      <c r="I13" s="27">
        <f>VLOOKUP($Z$9,$AA$3:$AN$16,9,FALSE)</f>
        <v>6.1925026499999989</v>
      </c>
      <c r="J13" s="27">
        <f>VLOOKUP($Z$9,$AA$3:$AN$16,10,FALSE)</f>
        <v>5.4722006556749996</v>
      </c>
      <c r="K13" s="27">
        <f>VLOOKUP($Z$9,$AA$3:$AN$16,11,FALSE)</f>
        <v>6.3658927241999992</v>
      </c>
      <c r="L13" s="27">
        <f>VLOOKUP($Z$9,$AA$3:$AN$16,12,FALSE)</f>
        <v>0.1894380370114645</v>
      </c>
      <c r="M13" s="28">
        <f>IF($Z$1=1,1000/$H13,IF($Z$1=2,1000/$I13,IF($Z$1=3,1000/$J13,IF($Z$1=4,1000/$K13))))</f>
        <v>188.86368849216058</v>
      </c>
      <c r="N13" s="29" t="str">
        <f>VLOOKUP($Z$9,$AA$3:$AN$16,14,FALSE)</f>
        <v>2吋</v>
      </c>
      <c r="O13" s="11"/>
      <c r="P13" s="30">
        <v>1</v>
      </c>
      <c r="Q13" s="31">
        <f>IF($Z$1=1,$H13*P13,IF($Z$1=2,$I13*P13,IF($Z$1=3,$J13*P13,IF($Z$1=4,$K13*P13))))</f>
        <v>5.2948240499999999</v>
      </c>
      <c r="R13" s="31">
        <f>L13*P13</f>
        <v>0.1894380370114645</v>
      </c>
      <c r="S13" s="32">
        <f>$C$3/1000*Q13</f>
        <v>25.415155439999999</v>
      </c>
      <c r="T13" s="12"/>
      <c r="Z13" s="37"/>
      <c r="AA13" s="13">
        <v>11</v>
      </c>
      <c r="AB13" s="14" t="s">
        <v>58</v>
      </c>
      <c r="AC13" s="13">
        <v>88.9</v>
      </c>
      <c r="AD13" s="13">
        <v>4</v>
      </c>
      <c r="AE13" s="13">
        <v>5</v>
      </c>
      <c r="AF13" s="13">
        <v>1.032</v>
      </c>
      <c r="AG13" s="13">
        <v>1.0249999999999999</v>
      </c>
      <c r="AH13" s="13">
        <v>8.3750454000000012</v>
      </c>
      <c r="AI13" s="13">
        <v>10.345499250000001</v>
      </c>
      <c r="AJ13" s="13">
        <v>8.6430468528000013</v>
      </c>
      <c r="AK13" s="13">
        <v>10.60413673125</v>
      </c>
      <c r="AL13" s="13">
        <v>0.27928758690413263</v>
      </c>
      <c r="AM13" s="13" t="s">
        <v>59</v>
      </c>
      <c r="AN13" s="13" t="s">
        <v>60</v>
      </c>
    </row>
    <row r="14" spans="2:40" ht="13.5" customHeight="1">
      <c r="B14" s="9"/>
      <c r="C14" s="11"/>
      <c r="D14" s="11"/>
      <c r="E14" s="33"/>
      <c r="F14" s="33"/>
      <c r="G14" s="33"/>
      <c r="H14" s="33"/>
      <c r="I14" s="33"/>
      <c r="J14" s="33"/>
      <c r="K14" s="33"/>
      <c r="L14" s="33"/>
      <c r="M14" s="34"/>
      <c r="N14" s="33"/>
      <c r="O14" s="11"/>
      <c r="P14" s="35"/>
      <c r="Q14" s="36"/>
      <c r="R14" s="36"/>
      <c r="S14" s="36"/>
      <c r="T14" s="12"/>
      <c r="AA14" s="13">
        <v>12</v>
      </c>
      <c r="AB14" s="14" t="s">
        <v>61</v>
      </c>
      <c r="AC14" s="13">
        <v>114.3</v>
      </c>
      <c r="AD14" s="13">
        <v>4</v>
      </c>
      <c r="AE14" s="13">
        <v>5</v>
      </c>
      <c r="AF14" s="13">
        <v>1.032</v>
      </c>
      <c r="AG14" s="13">
        <v>1.0249999999999999</v>
      </c>
      <c r="AH14" s="13">
        <v>10.880653799999999</v>
      </c>
      <c r="AI14" s="13">
        <v>13.477509749999999</v>
      </c>
      <c r="AJ14" s="13">
        <v>11.2288347216</v>
      </c>
      <c r="AK14" s="13">
        <v>13.814447493749999</v>
      </c>
      <c r="AL14" s="13">
        <v>0.35908404030531338</v>
      </c>
      <c r="AM14" s="13" t="s">
        <v>62</v>
      </c>
      <c r="AN14" s="13" t="s">
        <v>63</v>
      </c>
    </row>
    <row r="15" spans="2:40" ht="20.25" customHeight="1">
      <c r="B15" s="9"/>
      <c r="C15" s="11"/>
      <c r="D15" s="11"/>
      <c r="E15" s="27">
        <f>VLOOKUP($Z$10,$AA$3:$AN$16,3,FALSE)</f>
        <v>42.4</v>
      </c>
      <c r="F15" s="27">
        <f>VLOOKUP($Z$10,$AA$3:$AN$16,4,FALSE)</f>
        <v>3.5</v>
      </c>
      <c r="G15" s="27">
        <f>VLOOKUP($Z$10,$AA$3:$AN$16,5,FALSE)</f>
        <v>4</v>
      </c>
      <c r="H15" s="27">
        <f>VLOOKUP($Z$10,$AA$3:$AN$16,8,FALSE)</f>
        <v>3.3576632249999996</v>
      </c>
      <c r="I15" s="27">
        <f>VLOOKUP($Z$10,$AA$3:$AN$16,9,FALSE)</f>
        <v>3.7880063999999996</v>
      </c>
      <c r="J15" s="27">
        <f>VLOOKUP($Z$10,$AA$3:$AN$16,10,FALSE)</f>
        <v>3.4877726749687499</v>
      </c>
      <c r="K15" s="27">
        <f>VLOOKUP($Z$10,$AA$3:$AN$16,11,FALSE)</f>
        <v>3.9092226047999996</v>
      </c>
      <c r="L15" s="27">
        <f>VLOOKUP($Z$10,$AA$3:$AN$16,12,FALSE)</f>
        <v>0.13320352851220721</v>
      </c>
      <c r="M15" s="28">
        <f>IF($Z$1=1,1000/$H15,IF($Z$1=2,1000/$I15,IF($Z$1=3,1000/$J15,IF($Z$1=4,1000/$K15))))</f>
        <v>297.82617641767814</v>
      </c>
      <c r="N15" s="29" t="str">
        <f>VLOOKUP($Z$10,$AA$3:$AN$16,14,FALSE)</f>
        <v>1吋2分</v>
      </c>
      <c r="O15" s="11"/>
      <c r="P15" s="30">
        <v>1</v>
      </c>
      <c r="Q15" s="31">
        <f>IF($Z$1=1,$H15*P15,IF($Z$1=2,$I15*P15,IF($Z$1=3,$J15*P15,IF($Z$1=4,$K15*P15))))</f>
        <v>3.3576632249999996</v>
      </c>
      <c r="R15" s="31">
        <f>L15*P15</f>
        <v>0.13320352851220721</v>
      </c>
      <c r="S15" s="32">
        <f>$C$3/1000*Q15</f>
        <v>16.116783479999999</v>
      </c>
      <c r="T15" s="12"/>
      <c r="AA15" s="13">
        <v>13</v>
      </c>
      <c r="AB15" s="14" t="s">
        <v>64</v>
      </c>
      <c r="AC15" s="13">
        <v>139.69999999999999</v>
      </c>
      <c r="AD15" s="13">
        <v>4</v>
      </c>
      <c r="AE15" s="13">
        <v>5.5</v>
      </c>
      <c r="AF15" s="13">
        <v>1.032</v>
      </c>
      <c r="AG15" s="13">
        <v>1.0234999999999999</v>
      </c>
      <c r="AH15" s="13">
        <v>13.386262199999999</v>
      </c>
      <c r="AI15" s="13">
        <v>18.20265315</v>
      </c>
      <c r="AJ15" s="13">
        <v>13.814622590399999</v>
      </c>
      <c r="AK15" s="13">
        <v>18.630415499024998</v>
      </c>
      <c r="AL15" s="13">
        <v>0.43888049370649407</v>
      </c>
      <c r="AM15" s="13" t="s">
        <v>65</v>
      </c>
      <c r="AN15" s="13" t="s">
        <v>66</v>
      </c>
    </row>
    <row r="16" spans="2:40" ht="13.5" customHeight="1">
      <c r="B16" s="9"/>
      <c r="C16" s="11"/>
      <c r="D16" s="11"/>
      <c r="E16" s="33"/>
      <c r="F16" s="33"/>
      <c r="G16" s="33"/>
      <c r="H16" s="33"/>
      <c r="I16" s="33"/>
      <c r="J16" s="33"/>
      <c r="K16" s="33"/>
      <c r="L16" s="33"/>
      <c r="M16" s="34"/>
      <c r="N16" s="33"/>
      <c r="O16" s="11"/>
      <c r="P16" s="35"/>
      <c r="Q16" s="36"/>
      <c r="R16" s="36"/>
      <c r="S16" s="36"/>
      <c r="T16" s="12"/>
      <c r="AA16" s="13">
        <v>14</v>
      </c>
      <c r="AB16" s="14" t="s">
        <v>67</v>
      </c>
      <c r="AC16" s="13">
        <v>168.3</v>
      </c>
      <c r="AD16" s="13">
        <v>4.5</v>
      </c>
      <c r="AE16" s="13">
        <v>6</v>
      </c>
      <c r="AF16" s="13">
        <v>1.028</v>
      </c>
      <c r="AG16" s="13">
        <v>1.0217142857142856</v>
      </c>
      <c r="AH16" s="13">
        <v>18.177991649999999</v>
      </c>
      <c r="AI16" s="13">
        <v>24.0153687</v>
      </c>
      <c r="AJ16" s="13">
        <v>18.686975416199999</v>
      </c>
      <c r="AK16" s="13">
        <v>24.53684527748571</v>
      </c>
      <c r="AL16" s="13">
        <v>0.5287300435991622</v>
      </c>
      <c r="AM16" s="13" t="s">
        <v>68</v>
      </c>
      <c r="AN16" s="13" t="s">
        <v>69</v>
      </c>
    </row>
    <row r="17" spans="2:40" ht="20.25" customHeight="1">
      <c r="B17" s="9"/>
      <c r="C17" s="11"/>
      <c r="D17" s="11"/>
      <c r="E17" s="27">
        <f>VLOOKUP($Z$11,$AA$3:$AN$16,3,FALSE)</f>
        <v>88.9</v>
      </c>
      <c r="F17" s="27">
        <f>VLOOKUP($Z$11,$AA$3:$AN$16,4,FALSE)</f>
        <v>4</v>
      </c>
      <c r="G17" s="27">
        <f>VLOOKUP($Z$11,$AA$3:$AN$16,5,FALSE)</f>
        <v>5</v>
      </c>
      <c r="H17" s="27">
        <f>VLOOKUP($Z$11,$AA$3:$AN$16,8,FALSE)</f>
        <v>8.3750454000000012</v>
      </c>
      <c r="I17" s="27">
        <f>VLOOKUP($Z$11,$AA$3:$AN$16,9,FALSE)</f>
        <v>10.345499250000001</v>
      </c>
      <c r="J17" s="27">
        <f>VLOOKUP($Z$11,$AA$3:$AN$16,10,FALSE)</f>
        <v>8.6430468528000013</v>
      </c>
      <c r="K17" s="27">
        <f>VLOOKUP($Z$11,$AA$3:$AN$16,11,FALSE)</f>
        <v>10.60413673125</v>
      </c>
      <c r="L17" s="27">
        <f>VLOOKUP($Z$11,$AA$3:$AN$16,12,FALSE)</f>
        <v>0.27928758690413263</v>
      </c>
      <c r="M17" s="28">
        <f>IF($Z$1=1,1000/$H17,IF($Z$1=2,1000/$I17,IF($Z$1=3,1000/$J17,IF($Z$1=4,1000/$K17))))</f>
        <v>119.40233780702847</v>
      </c>
      <c r="N17" s="29" t="str">
        <f>VLOOKUP($Z$11,$AA$3:$AN$16,14,FALSE)</f>
        <v>3吋</v>
      </c>
      <c r="O17" s="11"/>
      <c r="P17" s="30">
        <v>1</v>
      </c>
      <c r="Q17" s="31">
        <f>IF($Z$1=1,$H17*P17,IF($Z$1=2,$I17*P17,IF($Z$1=3,$J17*P17,IF($Z$1=4,$K17*P17))))</f>
        <v>8.3750454000000012</v>
      </c>
      <c r="R17" s="31">
        <f>L17*P17</f>
        <v>0.27928758690413263</v>
      </c>
      <c r="S17" s="32">
        <f>$C$3/1000*Q17</f>
        <v>40.200217920000007</v>
      </c>
      <c r="T17" s="12"/>
      <c r="AA17" s="38">
        <v>1</v>
      </c>
      <c r="AB17" s="38">
        <v>2</v>
      </c>
      <c r="AC17" s="38">
        <v>3</v>
      </c>
      <c r="AD17" s="38">
        <v>4</v>
      </c>
      <c r="AE17" s="38">
        <v>5</v>
      </c>
      <c r="AF17" s="38">
        <v>6</v>
      </c>
      <c r="AG17" s="38">
        <v>7</v>
      </c>
      <c r="AH17" s="38">
        <v>8</v>
      </c>
      <c r="AI17" s="38">
        <v>9</v>
      </c>
      <c r="AJ17" s="38">
        <v>10</v>
      </c>
      <c r="AK17" s="38">
        <v>11</v>
      </c>
      <c r="AL17" s="38">
        <v>12</v>
      </c>
      <c r="AM17" s="38">
        <v>13</v>
      </c>
      <c r="AN17" s="38">
        <v>14</v>
      </c>
    </row>
    <row r="18" spans="2:40" ht="13.5" customHeight="1">
      <c r="B18" s="9"/>
      <c r="C18" s="11"/>
      <c r="D18" s="11"/>
      <c r="E18" s="33"/>
      <c r="F18" s="33"/>
      <c r="G18" s="33"/>
      <c r="H18" s="33"/>
      <c r="I18" s="33"/>
      <c r="J18" s="33"/>
      <c r="K18" s="33"/>
      <c r="L18" s="33"/>
      <c r="M18" s="34"/>
      <c r="N18" s="33"/>
      <c r="O18" s="11"/>
      <c r="P18" s="35"/>
      <c r="Q18" s="36"/>
      <c r="R18" s="36"/>
      <c r="S18" s="36"/>
      <c r="T18" s="12"/>
    </row>
    <row r="19" spans="2:40" ht="20.25" customHeight="1">
      <c r="B19" s="9"/>
      <c r="C19" s="11"/>
      <c r="D19" s="11"/>
      <c r="E19" s="27">
        <f>VLOOKUP($Z$12,$AA$3:$AN$16,3,FALSE)</f>
        <v>168.3</v>
      </c>
      <c r="F19" s="27">
        <f>VLOOKUP($Z$12,$AA$3:$AN$16,4,FALSE)</f>
        <v>4.5</v>
      </c>
      <c r="G19" s="27">
        <f>VLOOKUP($Z$12,$AA$3:$AN$16,5,FALSE)</f>
        <v>6</v>
      </c>
      <c r="H19" s="27">
        <f>VLOOKUP($Z$12,$AA$3:$AN$16,8,FALSE)</f>
        <v>18.177991649999999</v>
      </c>
      <c r="I19" s="27">
        <f>VLOOKUP($Z$12,$AA$3:$AN$16,9,FALSE)</f>
        <v>24.0153687</v>
      </c>
      <c r="J19" s="27">
        <f>VLOOKUP($Z$12,$AA$3:$AN$16,10,FALSE)</f>
        <v>18.686975416199999</v>
      </c>
      <c r="K19" s="27">
        <f>VLOOKUP($Z$12,$AA$3:$AN$16,11,FALSE)</f>
        <v>24.53684527748571</v>
      </c>
      <c r="L19" s="27">
        <f>VLOOKUP($Z$12,$AA$3:$AN$16,12,FALSE)</f>
        <v>0.5287300435991622</v>
      </c>
      <c r="M19" s="28">
        <f>IF($Z$1=1,1000/$H19,IF($Z$1=2,1000/$I19,IF($Z$1=3,1000/$J19,IF($Z$1=4,1000/$K19))))</f>
        <v>55.011577695383089</v>
      </c>
      <c r="N19" s="29" t="str">
        <f>VLOOKUP($Z$12,$AA$3:$AN$16,14,FALSE)</f>
        <v>6吋</v>
      </c>
      <c r="O19" s="11"/>
      <c r="P19" s="30">
        <v>1</v>
      </c>
      <c r="Q19" s="31">
        <f>IF($Z$1=1,$H19*P19,IF($Z$1=2,$I19*P19,IF($Z$1=3,$J19*P19,IF($Z$1=4,$K19*P19))))</f>
        <v>18.177991649999999</v>
      </c>
      <c r="R19" s="31">
        <f>L19*P19</f>
        <v>0.5287300435991622</v>
      </c>
      <c r="S19" s="32">
        <f>$C$3/1000*Q19</f>
        <v>87.254359919999999</v>
      </c>
      <c r="T19" s="12"/>
    </row>
    <row r="20" spans="2:40" ht="9.75" customHeight="1"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6"/>
      <c r="Q20" s="36"/>
      <c r="R20" s="36"/>
      <c r="S20" s="36"/>
      <c r="T20" s="12"/>
    </row>
    <row r="21" spans="2:40" ht="22.5" customHeight="1">
      <c r="B21" s="9"/>
      <c r="C21" s="40" t="s">
        <v>70</v>
      </c>
      <c r="D21" s="40"/>
      <c r="E21" s="40" t="s">
        <v>71</v>
      </c>
      <c r="F21" s="11"/>
      <c r="G21" s="11"/>
      <c r="H21" s="11"/>
      <c r="I21" s="11"/>
      <c r="J21" s="11"/>
      <c r="K21" s="11"/>
      <c r="L21" s="11"/>
      <c r="M21" s="290" t="s">
        <v>72</v>
      </c>
      <c r="N21" s="291"/>
      <c r="O21" s="41"/>
      <c r="P21" s="42">
        <f>P7+P9+P11+P13+P15+P17+P19</f>
        <v>7</v>
      </c>
      <c r="Q21" s="42">
        <f>Q7+Q9+Q11+Q13+Q15+Q17+Q19</f>
        <v>46.297033949999999</v>
      </c>
      <c r="R21" s="43">
        <f>R7+R9+R11+R13+R15+R17+R19</f>
        <v>1.5673405748759477</v>
      </c>
      <c r="S21" s="43">
        <f>S7+S9+S11+S13+S15+S17+S19</f>
        <v>222.22576296</v>
      </c>
      <c r="T21" s="12"/>
    </row>
    <row r="22" spans="2:40" ht="11.25" customHeight="1" thickBo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</row>
    <row r="23" spans="2:40" ht="19.5" customHeight="1"/>
    <row r="24" spans="2:40" ht="19.5" customHeight="1"/>
    <row r="25" spans="2:40" ht="19.5" customHeight="1"/>
    <row r="26" spans="2:40" ht="19.5" customHeight="1"/>
    <row r="27" spans="2:40" ht="19.5" customHeight="1"/>
    <row r="28" spans="2:40" ht="19.5" customHeight="1"/>
    <row r="29" spans="2:40" ht="19.5" customHeight="1"/>
    <row r="30" spans="2:40" ht="19.5" customHeight="1"/>
    <row r="31" spans="2:40" ht="19.5" customHeight="1"/>
    <row r="32" spans="2:40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</sheetData>
  <sheetProtection selectLockedCells="1"/>
  <mergeCells count="20">
    <mergeCell ref="AL1:AL2"/>
    <mergeCell ref="AM1:AN2"/>
    <mergeCell ref="Q2:S2"/>
    <mergeCell ref="E3:E5"/>
    <mergeCell ref="F3:G4"/>
    <mergeCell ref="H3:K3"/>
    <mergeCell ref="L3:L5"/>
    <mergeCell ref="M3:M4"/>
    <mergeCell ref="N3:N5"/>
    <mergeCell ref="AA1:AA2"/>
    <mergeCell ref="M21:N21"/>
    <mergeCell ref="H4:I4"/>
    <mergeCell ref="J4:K4"/>
    <mergeCell ref="AJ1:AK1"/>
    <mergeCell ref="AB1:AB2"/>
    <mergeCell ref="AC1:AC2"/>
    <mergeCell ref="AD1:AE1"/>
    <mergeCell ref="AF1:AG1"/>
    <mergeCell ref="AH1:AI1"/>
    <mergeCell ref="P3:S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9525</xdr:rowOff>
                  </from>
                  <to>
                    <xdr:col>7</xdr:col>
                    <xdr:colOff>323850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Option Button 5">
              <controlPr defaultSize="0" autoFill="0" autoLine="0" autoPict="0">
                <anchor moveWithCells="1">
                  <from>
                    <xdr:col>8</xdr:col>
                    <xdr:colOff>19050</xdr:colOff>
                    <xdr:row>4</xdr:row>
                    <xdr:rowOff>9525</xdr:rowOff>
                  </from>
                  <to>
                    <xdr:col>8</xdr:col>
                    <xdr:colOff>323850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9</xdr:col>
                    <xdr:colOff>19050</xdr:colOff>
                    <xdr:row>4</xdr:row>
                    <xdr:rowOff>9525</xdr:rowOff>
                  </from>
                  <to>
                    <xdr:col>9</xdr:col>
                    <xdr:colOff>323850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9525</xdr:rowOff>
                  </from>
                  <to>
                    <xdr:col>10</xdr:col>
                    <xdr:colOff>323850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Drop Down 11">
              <controlPr defaultSize="0" autoLine="0" autoPict="0">
                <anchor moveWithCells="1" sizeWithCells="1">
                  <from>
                    <xdr:col>2</xdr:col>
                    <xdr:colOff>114300</xdr:colOff>
                    <xdr:row>17</xdr:row>
                    <xdr:rowOff>161925</xdr:rowOff>
                  </from>
                  <to>
                    <xdr:col>2</xdr:col>
                    <xdr:colOff>1238250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 moveWithCells="1" sizeWithCells="1">
                  <from>
                    <xdr:col>2</xdr:col>
                    <xdr:colOff>114300</xdr:colOff>
                    <xdr:row>15</xdr:row>
                    <xdr:rowOff>161925</xdr:rowOff>
                  </from>
                  <to>
                    <xdr:col>2</xdr:col>
                    <xdr:colOff>1238250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Drop Down 9">
              <controlPr defaultSize="0" autoLine="0" autoPict="0">
                <anchor moveWithCells="1" sizeWithCells="1">
                  <from>
                    <xdr:col>2</xdr:col>
                    <xdr:colOff>114300</xdr:colOff>
                    <xdr:row>13</xdr:row>
                    <xdr:rowOff>161925</xdr:rowOff>
                  </from>
                  <to>
                    <xdr:col>2</xdr:col>
                    <xdr:colOff>1238250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 sizeWithCells="1">
                  <from>
                    <xdr:col>2</xdr:col>
                    <xdr:colOff>114300</xdr:colOff>
                    <xdr:row>11</xdr:row>
                    <xdr:rowOff>161925</xdr:rowOff>
                  </from>
                  <to>
                    <xdr:col>2</xdr:col>
                    <xdr:colOff>1238250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2" name="Drop Down 3">
              <controlPr defaultSize="0" autoLine="0" autoPict="0">
                <anchor moveWithCells="1" sizeWithCells="1">
                  <from>
                    <xdr:col>2</xdr:col>
                    <xdr:colOff>114300</xdr:colOff>
                    <xdr:row>9</xdr:row>
                    <xdr:rowOff>161925</xdr:rowOff>
                  </from>
                  <to>
                    <xdr:col>2</xdr:col>
                    <xdr:colOff>1238250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3" name="Drop Down 2">
              <controlPr defaultSize="0" autoLine="0" autoPict="0">
                <anchor moveWithCells="1" sizeWithCells="1">
                  <from>
                    <xdr:col>2</xdr:col>
                    <xdr:colOff>114300</xdr:colOff>
                    <xdr:row>7</xdr:row>
                    <xdr:rowOff>161925</xdr:rowOff>
                  </from>
                  <to>
                    <xdr:col>2</xdr:col>
                    <xdr:colOff>1238250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14" name="Drop Down 1">
              <controlPr defaultSize="0" autoLine="0" autoPict="0">
                <anchor moveWithCells="1" sizeWithCells="1">
                  <from>
                    <xdr:col>2</xdr:col>
                    <xdr:colOff>114300</xdr:colOff>
                    <xdr:row>6</xdr:row>
                    <xdr:rowOff>0</xdr:rowOff>
                  </from>
                  <to>
                    <xdr:col>2</xdr:col>
                    <xdr:colOff>1238250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K83"/>
  <sheetViews>
    <sheetView workbookViewId="0">
      <selection activeCell="N12" sqref="N12"/>
    </sheetView>
  </sheetViews>
  <sheetFormatPr defaultColWidth="8.75" defaultRowHeight="13.5"/>
  <cols>
    <col min="1" max="16384" width="8.75" style="64"/>
  </cols>
  <sheetData>
    <row r="1" spans="1:11" ht="14.25">
      <c r="A1" s="394" t="s">
        <v>177</v>
      </c>
      <c r="B1" s="395"/>
      <c r="C1" s="395"/>
      <c r="D1" s="395"/>
      <c r="E1" s="395"/>
      <c r="F1" s="395"/>
      <c r="G1" s="395"/>
      <c r="H1" s="395"/>
      <c r="I1" s="395"/>
      <c r="J1" s="395"/>
      <c r="K1" s="396"/>
    </row>
    <row r="2" spans="1:11">
      <c r="A2" s="418"/>
      <c r="B2" s="419"/>
      <c r="C2" s="419"/>
      <c r="D2" s="419"/>
      <c r="E2" s="419"/>
      <c r="F2" s="419"/>
      <c r="G2" s="419"/>
      <c r="H2" s="419"/>
      <c r="I2" s="419"/>
      <c r="J2" s="419"/>
      <c r="K2" s="420"/>
    </row>
    <row r="3" spans="1:11">
      <c r="A3" s="164" t="s">
        <v>116</v>
      </c>
      <c r="B3" s="423" t="s">
        <v>178</v>
      </c>
      <c r="C3" s="424"/>
      <c r="D3" s="424"/>
      <c r="E3" s="424"/>
      <c r="F3" s="424"/>
      <c r="G3" s="424"/>
      <c r="H3" s="424"/>
      <c r="I3" s="424"/>
      <c r="J3" s="425"/>
      <c r="K3" s="165"/>
    </row>
    <row r="4" spans="1:11">
      <c r="A4" s="166"/>
      <c r="B4" s="167">
        <v>2</v>
      </c>
      <c r="C4" s="167">
        <v>2.5</v>
      </c>
      <c r="D4" s="167">
        <v>3</v>
      </c>
      <c r="E4" s="167">
        <v>3.5</v>
      </c>
      <c r="F4" s="167">
        <v>4</v>
      </c>
      <c r="G4" s="167">
        <v>4.5</v>
      </c>
      <c r="H4" s="167">
        <v>5</v>
      </c>
      <c r="I4" s="167">
        <v>6</v>
      </c>
      <c r="J4" s="167">
        <v>7</v>
      </c>
      <c r="K4" s="165"/>
    </row>
    <row r="5" spans="1:11">
      <c r="A5" s="168" t="s">
        <v>179</v>
      </c>
      <c r="B5" s="400" t="s">
        <v>180</v>
      </c>
      <c r="C5" s="401"/>
      <c r="D5" s="401"/>
      <c r="E5" s="401"/>
      <c r="F5" s="401"/>
      <c r="G5" s="401"/>
      <c r="H5" s="401"/>
      <c r="I5" s="401"/>
      <c r="J5" s="422"/>
      <c r="K5" s="165"/>
    </row>
    <row r="6" spans="1:11">
      <c r="A6" s="169">
        <v>10</v>
      </c>
      <c r="B6" s="153">
        <v>0.39500000000000002</v>
      </c>
      <c r="C6" s="153">
        <v>0.46200000000000002</v>
      </c>
      <c r="D6" s="153"/>
      <c r="E6" s="153"/>
      <c r="F6" s="153"/>
      <c r="G6" s="153"/>
      <c r="H6" s="153"/>
      <c r="I6" s="153"/>
      <c r="J6" s="153"/>
      <c r="K6" s="165"/>
    </row>
    <row r="7" spans="1:11">
      <c r="A7" s="169">
        <v>12</v>
      </c>
      <c r="B7" s="153">
        <v>0.49299999999999999</v>
      </c>
      <c r="C7" s="153">
        <v>0.58599999999999997</v>
      </c>
      <c r="D7" s="153"/>
      <c r="E7" s="153"/>
      <c r="F7" s="153"/>
      <c r="G7" s="153"/>
      <c r="H7" s="153"/>
      <c r="I7" s="153"/>
      <c r="J7" s="153"/>
      <c r="K7" s="165"/>
    </row>
    <row r="8" spans="1:11">
      <c r="A8" s="169">
        <v>14</v>
      </c>
      <c r="B8" s="153">
        <v>0.59199999999999997</v>
      </c>
      <c r="C8" s="153">
        <v>0.70899999999999996</v>
      </c>
      <c r="D8" s="153">
        <v>0.81399999999999995</v>
      </c>
      <c r="E8" s="153"/>
      <c r="F8" s="153"/>
      <c r="G8" s="153"/>
      <c r="H8" s="153"/>
      <c r="I8" s="153"/>
      <c r="J8" s="153"/>
      <c r="K8" s="165"/>
    </row>
    <row r="9" spans="1:11">
      <c r="A9" s="169">
        <v>16</v>
      </c>
      <c r="B9" s="153">
        <v>0.69</v>
      </c>
      <c r="C9" s="153">
        <v>0.83199999999999996</v>
      </c>
      <c r="D9" s="153">
        <v>0.96199999999999997</v>
      </c>
      <c r="E9" s="153"/>
      <c r="F9" s="153"/>
      <c r="G9" s="153"/>
      <c r="H9" s="153"/>
      <c r="I9" s="153"/>
      <c r="J9" s="153"/>
      <c r="K9" s="165"/>
    </row>
    <row r="10" spans="1:11">
      <c r="A10" s="169">
        <v>17</v>
      </c>
      <c r="B10" s="153">
        <v>0.74</v>
      </c>
      <c r="C10" s="153">
        <v>0.89400000000000002</v>
      </c>
      <c r="D10" s="153">
        <v>10.36</v>
      </c>
      <c r="E10" s="153"/>
      <c r="F10" s="153"/>
      <c r="G10" s="153"/>
      <c r="H10" s="153"/>
      <c r="I10" s="153"/>
      <c r="J10" s="153"/>
      <c r="K10" s="165"/>
    </row>
    <row r="11" spans="1:11">
      <c r="A11" s="169">
        <v>18</v>
      </c>
      <c r="B11" s="153">
        <v>0.78900000000000003</v>
      </c>
      <c r="C11" s="153">
        <v>0.95599999999999996</v>
      </c>
      <c r="D11" s="153">
        <v>1.0109999999999999</v>
      </c>
      <c r="E11" s="153"/>
      <c r="F11" s="153"/>
      <c r="G11" s="153"/>
      <c r="H11" s="153"/>
      <c r="I11" s="153"/>
      <c r="J11" s="153"/>
      <c r="K11" s="165"/>
    </row>
    <row r="12" spans="1:11">
      <c r="A12" s="169">
        <v>19</v>
      </c>
      <c r="B12" s="153">
        <v>0.83799999999999997</v>
      </c>
      <c r="C12" s="153">
        <v>1.0169999999999999</v>
      </c>
      <c r="D12" s="153">
        <v>1.1839999999999999</v>
      </c>
      <c r="E12" s="153"/>
      <c r="F12" s="153"/>
      <c r="G12" s="153"/>
      <c r="H12" s="153"/>
      <c r="I12" s="153"/>
      <c r="J12" s="153"/>
      <c r="K12" s="165"/>
    </row>
    <row r="13" spans="1:11">
      <c r="A13" s="169">
        <v>20</v>
      </c>
      <c r="B13" s="153">
        <v>0.88800000000000001</v>
      </c>
      <c r="C13" s="153">
        <v>1.079</v>
      </c>
      <c r="D13" s="153">
        <v>1.258</v>
      </c>
      <c r="E13" s="153"/>
      <c r="F13" s="153"/>
      <c r="G13" s="153"/>
      <c r="H13" s="153"/>
      <c r="I13" s="153"/>
      <c r="J13" s="153"/>
      <c r="K13" s="165"/>
    </row>
    <row r="14" spans="1:11">
      <c r="A14" s="169">
        <v>22</v>
      </c>
      <c r="B14" s="153">
        <v>0.98599999999999999</v>
      </c>
      <c r="C14" s="153">
        <v>1.202</v>
      </c>
      <c r="D14" s="153">
        <v>1.4059999999999999</v>
      </c>
      <c r="E14" s="153">
        <v>1.597</v>
      </c>
      <c r="F14" s="153">
        <v>1.776</v>
      </c>
      <c r="G14" s="153"/>
      <c r="H14" s="153"/>
      <c r="I14" s="153"/>
      <c r="J14" s="153"/>
      <c r="K14" s="165"/>
    </row>
    <row r="15" spans="1:11">
      <c r="A15" s="169">
        <v>24</v>
      </c>
      <c r="B15" s="153">
        <v>1.085</v>
      </c>
      <c r="C15" s="153">
        <v>1.325</v>
      </c>
      <c r="D15" s="153">
        <v>1.5529999999999999</v>
      </c>
      <c r="E15" s="153">
        <v>1.77</v>
      </c>
      <c r="F15" s="153">
        <v>1.972</v>
      </c>
      <c r="G15" s="153"/>
      <c r="H15" s="153"/>
      <c r="I15" s="153"/>
      <c r="J15" s="153"/>
      <c r="K15" s="165"/>
    </row>
    <row r="16" spans="1:11">
      <c r="A16" s="169">
        <v>25</v>
      </c>
      <c r="B16" s="153">
        <v>1.1339999999999999</v>
      </c>
      <c r="C16" s="153">
        <v>1.387</v>
      </c>
      <c r="D16" s="153">
        <v>1.6279999999999999</v>
      </c>
      <c r="E16" s="153">
        <v>1.865</v>
      </c>
      <c r="F16" s="153">
        <v>2.0710000000000002</v>
      </c>
      <c r="G16" s="153"/>
      <c r="H16" s="153"/>
      <c r="I16" s="153"/>
      <c r="J16" s="153"/>
      <c r="K16" s="165"/>
    </row>
    <row r="17" spans="1:11">
      <c r="A17" s="169">
        <v>29</v>
      </c>
      <c r="B17" s="153"/>
      <c r="C17" s="153">
        <v>1.637</v>
      </c>
      <c r="D17" s="153">
        <v>1.923</v>
      </c>
      <c r="E17" s="153">
        <v>2.2010000000000001</v>
      </c>
      <c r="F17" s="153">
        <v>2.4660000000000002</v>
      </c>
      <c r="G17" s="153"/>
      <c r="H17" s="153"/>
      <c r="I17" s="153"/>
      <c r="J17" s="153"/>
      <c r="K17" s="165"/>
    </row>
    <row r="18" spans="1:11">
      <c r="A18" s="169">
        <v>30</v>
      </c>
      <c r="B18" s="153"/>
      <c r="C18" s="153">
        <v>1.6950000000000001</v>
      </c>
      <c r="D18" s="153">
        <v>1.9970000000000001</v>
      </c>
      <c r="E18" s="153">
        <v>2.2869999999999999</v>
      </c>
      <c r="F18" s="153">
        <v>2.5649999999999999</v>
      </c>
      <c r="G18" s="153"/>
      <c r="H18" s="153"/>
      <c r="I18" s="153"/>
      <c r="J18" s="153"/>
      <c r="K18" s="165"/>
    </row>
    <row r="19" spans="1:11">
      <c r="A19" s="169">
        <v>32</v>
      </c>
      <c r="B19" s="153"/>
      <c r="C19" s="153">
        <v>1.819</v>
      </c>
      <c r="D19" s="153">
        <v>2.145</v>
      </c>
      <c r="E19" s="153">
        <v>2.46</v>
      </c>
      <c r="F19" s="153">
        <v>2.762</v>
      </c>
      <c r="G19" s="153"/>
      <c r="H19" s="153"/>
      <c r="I19" s="153"/>
      <c r="J19" s="153"/>
      <c r="K19" s="165"/>
    </row>
    <row r="20" spans="1:11">
      <c r="A20" s="169">
        <v>35</v>
      </c>
      <c r="B20" s="153"/>
      <c r="C20" s="153">
        <v>2.004</v>
      </c>
      <c r="D20" s="153">
        <v>2.367</v>
      </c>
      <c r="E20" s="153">
        <v>2.7189999999999999</v>
      </c>
      <c r="F20" s="153">
        <v>3.0579999999999998</v>
      </c>
      <c r="G20" s="153"/>
      <c r="H20" s="153"/>
      <c r="I20" s="153"/>
      <c r="J20" s="153"/>
      <c r="K20" s="165"/>
    </row>
    <row r="21" spans="1:11">
      <c r="A21" s="169">
        <v>38</v>
      </c>
      <c r="B21" s="153"/>
      <c r="C21" s="153">
        <v>2.1890000000000001</v>
      </c>
      <c r="D21" s="153">
        <v>2.589</v>
      </c>
      <c r="E21" s="153">
        <v>2.9780000000000002</v>
      </c>
      <c r="F21" s="153">
        <v>3.3540000000000001</v>
      </c>
      <c r="G21" s="153"/>
      <c r="H21" s="153"/>
      <c r="I21" s="153"/>
      <c r="J21" s="153"/>
      <c r="K21" s="165"/>
    </row>
    <row r="22" spans="1:11">
      <c r="A22" s="169">
        <v>40</v>
      </c>
      <c r="B22" s="153"/>
      <c r="C22" s="153">
        <v>2.3119999999999998</v>
      </c>
      <c r="D22" s="153">
        <v>2.7370000000000001</v>
      </c>
      <c r="E22" s="153">
        <v>3.15</v>
      </c>
      <c r="F22" s="153">
        <v>3.5510000000000002</v>
      </c>
      <c r="G22" s="153"/>
      <c r="H22" s="153"/>
      <c r="I22" s="153"/>
      <c r="J22" s="153"/>
      <c r="K22" s="165"/>
    </row>
    <row r="23" spans="1:11">
      <c r="A23" s="169">
        <v>42</v>
      </c>
      <c r="B23" s="153"/>
      <c r="C23" s="153">
        <v>2.4350000000000001</v>
      </c>
      <c r="D23" s="153">
        <v>2.8849999999999998</v>
      </c>
      <c r="E23" s="153">
        <v>3.3210000000000002</v>
      </c>
      <c r="F23" s="153">
        <v>3.7480000000000002</v>
      </c>
      <c r="G23" s="153">
        <v>4.1609999999999996</v>
      </c>
      <c r="H23" s="153">
        <v>4.5599999999999996</v>
      </c>
      <c r="I23" s="153"/>
      <c r="J23" s="153"/>
      <c r="K23" s="165"/>
    </row>
    <row r="24" spans="1:11">
      <c r="A24" s="169">
        <v>45</v>
      </c>
      <c r="B24" s="153"/>
      <c r="C24" s="153">
        <v>2.62</v>
      </c>
      <c r="D24" s="153">
        <v>3.1070000000000002</v>
      </c>
      <c r="E24" s="153">
        <v>3.5819999999999999</v>
      </c>
      <c r="F24" s="153">
        <v>4.0439999999999996</v>
      </c>
      <c r="G24" s="153">
        <v>4.4939999999999998</v>
      </c>
      <c r="H24" s="153">
        <v>4.9320000000000004</v>
      </c>
      <c r="I24" s="153"/>
      <c r="J24" s="153"/>
      <c r="K24" s="165"/>
    </row>
    <row r="25" spans="1:11">
      <c r="A25" s="169">
        <v>48</v>
      </c>
      <c r="B25" s="153"/>
      <c r="C25" s="153">
        <v>2.81</v>
      </c>
      <c r="D25" s="153">
        <v>3.3290000000000002</v>
      </c>
      <c r="E25" s="153">
        <v>3.8410000000000002</v>
      </c>
      <c r="F25" s="153">
        <v>4.34</v>
      </c>
      <c r="G25" s="153">
        <v>4.827</v>
      </c>
      <c r="H25" s="153">
        <v>5.3019999999999996</v>
      </c>
      <c r="I25" s="153"/>
      <c r="J25" s="153"/>
      <c r="K25" s="165"/>
    </row>
    <row r="26" spans="1:11">
      <c r="A26" s="169">
        <v>51</v>
      </c>
      <c r="B26" s="153"/>
      <c r="C26" s="153">
        <v>2.99</v>
      </c>
      <c r="D26" s="153">
        <v>3.5510000000000002</v>
      </c>
      <c r="E26" s="153">
        <v>4.0999999999999996</v>
      </c>
      <c r="F26" s="153">
        <v>4.6360000000000001</v>
      </c>
      <c r="G26" s="153">
        <v>5.16</v>
      </c>
      <c r="H26" s="153">
        <v>5.6719999999999997</v>
      </c>
      <c r="I26" s="153"/>
      <c r="J26" s="153"/>
      <c r="K26" s="165"/>
    </row>
    <row r="27" spans="1:11">
      <c r="A27" s="169">
        <v>57</v>
      </c>
      <c r="B27" s="153"/>
      <c r="C27" s="153"/>
      <c r="D27" s="153">
        <v>3.9950000000000001</v>
      </c>
      <c r="E27" s="153">
        <v>4.6180000000000003</v>
      </c>
      <c r="F27" s="153">
        <v>5.2279999999999998</v>
      </c>
      <c r="G27" s="153">
        <v>5.8259999999999996</v>
      </c>
      <c r="H27" s="153">
        <v>6.4119999999999999</v>
      </c>
      <c r="I27" s="153"/>
      <c r="J27" s="153"/>
      <c r="K27" s="165"/>
    </row>
    <row r="28" spans="1:11">
      <c r="A28" s="169">
        <v>60</v>
      </c>
      <c r="B28" s="153"/>
      <c r="C28" s="153"/>
      <c r="D28" s="153">
        <v>4.2169999999999996</v>
      </c>
      <c r="E28" s="153">
        <v>4.8769999999999998</v>
      </c>
      <c r="F28" s="153">
        <v>5.524</v>
      </c>
      <c r="G28" s="153">
        <v>6.1589999999999998</v>
      </c>
      <c r="H28" s="153">
        <v>6.782</v>
      </c>
      <c r="I28" s="153"/>
      <c r="J28" s="153"/>
      <c r="K28" s="165"/>
    </row>
    <row r="29" spans="1:11">
      <c r="A29" s="169">
        <v>63.5</v>
      </c>
      <c r="B29" s="153"/>
      <c r="C29" s="153"/>
      <c r="D29" s="153">
        <v>4.476</v>
      </c>
      <c r="E29" s="153">
        <v>5.1790000000000003</v>
      </c>
      <c r="F29" s="153">
        <v>5.8689999999999998</v>
      </c>
      <c r="G29" s="153">
        <v>6.5469999999999997</v>
      </c>
      <c r="H29" s="153">
        <v>7.2130000000000001</v>
      </c>
      <c r="I29" s="153"/>
      <c r="J29" s="153"/>
      <c r="K29" s="165"/>
    </row>
    <row r="30" spans="1:11">
      <c r="A30" s="169">
        <v>70</v>
      </c>
      <c r="B30" s="153"/>
      <c r="C30" s="153"/>
      <c r="D30" s="153">
        <v>4.9569999999999999</v>
      </c>
      <c r="E30" s="153">
        <v>5.74</v>
      </c>
      <c r="F30" s="153">
        <v>6.51</v>
      </c>
      <c r="G30" s="153">
        <v>7.2690000000000001</v>
      </c>
      <c r="H30" s="153">
        <v>8.0150000000000006</v>
      </c>
      <c r="I30" s="153">
        <v>9.4689999999999994</v>
      </c>
      <c r="J30" s="153"/>
      <c r="K30" s="165"/>
    </row>
    <row r="31" spans="1:11">
      <c r="A31" s="169">
        <v>76</v>
      </c>
      <c r="B31" s="153"/>
      <c r="C31" s="153"/>
      <c r="D31" s="153"/>
      <c r="E31" s="153">
        <v>6.2569999999999997</v>
      </c>
      <c r="F31" s="153">
        <v>7.1020000000000003</v>
      </c>
      <c r="G31" s="153">
        <v>7.9340000000000002</v>
      </c>
      <c r="H31" s="153">
        <v>8.7539999999999996</v>
      </c>
      <c r="I31" s="153">
        <v>10.356999999999999</v>
      </c>
      <c r="J31" s="153">
        <v>11.911</v>
      </c>
      <c r="K31" s="165"/>
    </row>
    <row r="32" spans="1:11">
      <c r="A32" s="169">
        <v>83</v>
      </c>
      <c r="B32" s="153"/>
      <c r="C32" s="153"/>
      <c r="D32" s="153"/>
      <c r="E32" s="153">
        <v>6.6820000000000004</v>
      </c>
      <c r="F32" s="153">
        <v>7.7930000000000001</v>
      </c>
      <c r="G32" s="153">
        <v>8.7110000000000003</v>
      </c>
      <c r="H32" s="153">
        <v>9.6170000000000009</v>
      </c>
      <c r="I32" s="153">
        <v>11.393000000000001</v>
      </c>
      <c r="J32" s="153">
        <v>13.119</v>
      </c>
      <c r="K32" s="165"/>
    </row>
    <row r="33" spans="1:11">
      <c r="A33" s="169">
        <v>89</v>
      </c>
      <c r="B33" s="153"/>
      <c r="C33" s="153"/>
      <c r="D33" s="153"/>
      <c r="E33" s="153"/>
      <c r="F33" s="153">
        <v>8.3840000000000003</v>
      </c>
      <c r="G33" s="153">
        <v>9.3770000000000007</v>
      </c>
      <c r="H33" s="153">
        <v>10.356999999999999</v>
      </c>
      <c r="I33" s="153">
        <v>12.281000000000001</v>
      </c>
      <c r="J33" s="153">
        <v>14.154999999999999</v>
      </c>
      <c r="K33" s="165"/>
    </row>
    <row r="34" spans="1:11">
      <c r="A34" s="169">
        <v>102</v>
      </c>
      <c r="B34" s="153"/>
      <c r="C34" s="153"/>
      <c r="D34" s="153"/>
      <c r="E34" s="153"/>
      <c r="F34" s="153">
        <v>9.6669999999999998</v>
      </c>
      <c r="G34" s="153">
        <v>10.82</v>
      </c>
      <c r="H34" s="153">
        <v>11.96</v>
      </c>
      <c r="I34" s="153">
        <v>14.204000000000001</v>
      </c>
      <c r="J34" s="153">
        <v>16.399000000000001</v>
      </c>
      <c r="K34" s="165"/>
    </row>
    <row r="35" spans="1:11">
      <c r="A35" s="169">
        <v>108</v>
      </c>
      <c r="B35" s="153"/>
      <c r="C35" s="153"/>
      <c r="D35" s="153"/>
      <c r="E35" s="153"/>
      <c r="F35" s="153">
        <v>10.259</v>
      </c>
      <c r="G35" s="153">
        <v>11.484999999999999</v>
      </c>
      <c r="H35" s="153">
        <v>12.7</v>
      </c>
      <c r="I35" s="153">
        <v>15.092000000000001</v>
      </c>
      <c r="J35" s="153">
        <v>17.434999999999999</v>
      </c>
      <c r="K35" s="165"/>
    </row>
    <row r="36" spans="1:11">
      <c r="A36" s="169">
        <v>114</v>
      </c>
      <c r="B36" s="153"/>
      <c r="C36" s="153"/>
      <c r="D36" s="153"/>
      <c r="E36" s="153"/>
      <c r="F36" s="153">
        <v>10.85</v>
      </c>
      <c r="G36" s="153">
        <v>12.151</v>
      </c>
      <c r="H36" s="153">
        <v>13.44</v>
      </c>
      <c r="I36" s="153">
        <v>15.98</v>
      </c>
      <c r="J36" s="153">
        <v>18.47</v>
      </c>
      <c r="K36" s="165"/>
    </row>
    <row r="37" spans="1:11">
      <c r="A37" s="169">
        <v>121</v>
      </c>
      <c r="B37" s="153"/>
      <c r="C37" s="153"/>
      <c r="D37" s="153"/>
      <c r="E37" s="153"/>
      <c r="F37" s="153">
        <v>11.541</v>
      </c>
      <c r="G37" s="153">
        <v>12.928000000000001</v>
      </c>
      <c r="H37" s="153">
        <v>14.303000000000001</v>
      </c>
      <c r="I37" s="153">
        <v>17.015000000000001</v>
      </c>
      <c r="J37" s="153">
        <v>19.678000000000001</v>
      </c>
      <c r="K37" s="165"/>
    </row>
    <row r="38" spans="1:11">
      <c r="A38" s="169">
        <v>127</v>
      </c>
      <c r="B38" s="153"/>
      <c r="C38" s="153"/>
      <c r="D38" s="153"/>
      <c r="E38" s="153"/>
      <c r="F38" s="153">
        <v>12.132999999999999</v>
      </c>
      <c r="G38" s="153">
        <v>13.593999999999999</v>
      </c>
      <c r="H38" s="153">
        <v>15.042999999999999</v>
      </c>
      <c r="I38" s="153">
        <v>17.902999999999999</v>
      </c>
      <c r="J38" s="153">
        <v>20.715</v>
      </c>
      <c r="K38" s="165"/>
    </row>
    <row r="39" spans="1:11">
      <c r="A39" s="169">
        <v>133</v>
      </c>
      <c r="B39" s="153"/>
      <c r="C39" s="153"/>
      <c r="D39" s="153"/>
      <c r="E39" s="153"/>
      <c r="F39" s="153">
        <v>12.725</v>
      </c>
      <c r="G39" s="153">
        <v>14.26</v>
      </c>
      <c r="H39" s="153">
        <v>15.782</v>
      </c>
      <c r="I39" s="153">
        <v>18.791</v>
      </c>
      <c r="J39" s="153">
        <v>21.75</v>
      </c>
      <c r="K39" s="165"/>
    </row>
    <row r="40" spans="1:11">
      <c r="A40" s="169">
        <v>159</v>
      </c>
      <c r="B40" s="153"/>
      <c r="C40" s="153"/>
      <c r="D40" s="153"/>
      <c r="E40" s="153"/>
      <c r="F40" s="153"/>
      <c r="G40" s="153">
        <v>17.145</v>
      </c>
      <c r="H40" s="153">
        <v>18.988</v>
      </c>
      <c r="I40" s="153">
        <v>22.638000000000002</v>
      </c>
      <c r="J40" s="153">
        <v>26.238</v>
      </c>
      <c r="K40" s="165"/>
    </row>
    <row r="41" spans="1:11">
      <c r="A41" s="169">
        <v>168</v>
      </c>
      <c r="B41" s="153"/>
      <c r="C41" s="153"/>
      <c r="D41" s="153"/>
      <c r="E41" s="153"/>
      <c r="F41" s="153"/>
      <c r="G41" s="153">
        <v>18.143999999999998</v>
      </c>
      <c r="H41" s="153">
        <v>20.097999999999999</v>
      </c>
      <c r="I41" s="153">
        <v>23.97</v>
      </c>
      <c r="J41" s="153">
        <v>27.792000000000002</v>
      </c>
      <c r="K41" s="165"/>
    </row>
    <row r="42" spans="1:11">
      <c r="A42" s="169">
        <v>194</v>
      </c>
      <c r="B42" s="153"/>
      <c r="C42" s="153"/>
      <c r="D42" s="153"/>
      <c r="E42" s="153"/>
      <c r="F42" s="153"/>
      <c r="G42" s="153">
        <v>21.029</v>
      </c>
      <c r="H42" s="153">
        <v>23.303999999999998</v>
      </c>
      <c r="I42" s="153">
        <v>27.815999999999999</v>
      </c>
      <c r="J42" s="153">
        <v>32.28</v>
      </c>
      <c r="K42" s="165"/>
    </row>
    <row r="43" spans="1:11">
      <c r="A43" s="169">
        <v>219</v>
      </c>
      <c r="B43" s="153"/>
      <c r="C43" s="153"/>
      <c r="D43" s="153"/>
      <c r="E43" s="153"/>
      <c r="F43" s="153"/>
      <c r="G43" s="153"/>
      <c r="H43" s="153"/>
      <c r="I43" s="153">
        <v>31.515000000000001</v>
      </c>
      <c r="J43" s="153">
        <v>36.594999999999999</v>
      </c>
      <c r="K43" s="165"/>
    </row>
    <row r="44" spans="1:11">
      <c r="A44" s="169">
        <v>245</v>
      </c>
      <c r="B44" s="153"/>
      <c r="C44" s="153"/>
      <c r="D44" s="153"/>
      <c r="E44" s="153"/>
      <c r="F44" s="153"/>
      <c r="G44" s="153"/>
      <c r="H44" s="153"/>
      <c r="I44" s="153">
        <v>35.362000000000002</v>
      </c>
      <c r="J44" s="153">
        <v>41.084000000000003</v>
      </c>
      <c r="K44" s="165"/>
    </row>
    <row r="45" spans="1:11">
      <c r="A45" s="169">
        <v>273</v>
      </c>
      <c r="B45" s="153"/>
      <c r="C45" s="153"/>
      <c r="D45" s="153"/>
      <c r="E45" s="153"/>
      <c r="F45" s="153"/>
      <c r="G45" s="153"/>
      <c r="H45" s="153"/>
      <c r="I45" s="153"/>
      <c r="J45" s="153">
        <v>45.917000000000002</v>
      </c>
      <c r="K45" s="165"/>
    </row>
    <row r="46" spans="1:11">
      <c r="A46" s="170" t="s">
        <v>165</v>
      </c>
      <c r="B46" s="412" t="s">
        <v>162</v>
      </c>
      <c r="C46" s="413"/>
      <c r="D46" s="413"/>
      <c r="E46" s="413"/>
      <c r="F46" s="413"/>
      <c r="G46" s="413"/>
      <c r="H46" s="413"/>
      <c r="I46" s="413"/>
      <c r="J46" s="413"/>
      <c r="K46" s="414"/>
    </row>
    <row r="47" spans="1:11" ht="14.25">
      <c r="A47" s="160"/>
      <c r="B47" s="157">
        <v>8</v>
      </c>
      <c r="C47" s="157">
        <v>9</v>
      </c>
      <c r="D47" s="157">
        <v>10</v>
      </c>
      <c r="E47" s="157">
        <v>11</v>
      </c>
      <c r="F47" s="157">
        <v>12</v>
      </c>
      <c r="G47" s="157">
        <v>13</v>
      </c>
      <c r="H47" s="157">
        <v>14</v>
      </c>
      <c r="I47" s="157">
        <v>15</v>
      </c>
      <c r="J47" s="157">
        <v>16</v>
      </c>
      <c r="K47" s="158">
        <v>17</v>
      </c>
    </row>
    <row r="48" spans="1:11">
      <c r="A48" s="168" t="s">
        <v>179</v>
      </c>
      <c r="B48" s="400" t="s">
        <v>180</v>
      </c>
      <c r="C48" s="401"/>
      <c r="D48" s="401"/>
      <c r="E48" s="401"/>
      <c r="F48" s="401"/>
      <c r="G48" s="401"/>
      <c r="H48" s="401"/>
      <c r="I48" s="401"/>
      <c r="J48" s="401"/>
      <c r="K48" s="402"/>
    </row>
    <row r="49" spans="1:11">
      <c r="A49" s="169">
        <v>60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4"/>
    </row>
    <row r="50" spans="1:11">
      <c r="A50" s="169">
        <v>63.5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4"/>
    </row>
    <row r="51" spans="1:11">
      <c r="A51" s="169">
        <v>70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4"/>
    </row>
    <row r="52" spans="1:11">
      <c r="A52" s="169">
        <v>76</v>
      </c>
      <c r="B52" s="153">
        <v>13.414999999999999</v>
      </c>
      <c r="C52" s="153"/>
      <c r="D52" s="153"/>
      <c r="E52" s="153"/>
      <c r="F52" s="153"/>
      <c r="G52" s="153"/>
      <c r="H52" s="153"/>
      <c r="I52" s="153"/>
      <c r="J52" s="153"/>
      <c r="K52" s="154"/>
    </row>
    <row r="53" spans="1:11">
      <c r="A53" s="169">
        <v>83</v>
      </c>
      <c r="B53" s="153">
        <v>14.795999999999999</v>
      </c>
      <c r="C53" s="153"/>
      <c r="D53" s="153"/>
      <c r="E53" s="153"/>
      <c r="F53" s="153"/>
      <c r="G53" s="153"/>
      <c r="H53" s="153"/>
      <c r="I53" s="153"/>
      <c r="J53" s="153"/>
      <c r="K53" s="154"/>
    </row>
    <row r="54" spans="1:11">
      <c r="A54" s="169">
        <v>89</v>
      </c>
      <c r="B54" s="153">
        <v>15.98</v>
      </c>
      <c r="C54" s="153"/>
      <c r="D54" s="153"/>
      <c r="E54" s="153"/>
      <c r="F54" s="153"/>
      <c r="G54" s="153"/>
      <c r="H54" s="153"/>
      <c r="I54" s="153"/>
      <c r="J54" s="153"/>
      <c r="K54" s="154"/>
    </row>
    <row r="55" spans="1:11">
      <c r="A55" s="169">
        <v>102</v>
      </c>
      <c r="B55" s="153">
        <v>18.544</v>
      </c>
      <c r="C55" s="153">
        <v>20.64</v>
      </c>
      <c r="D55" s="153">
        <v>22.687000000000001</v>
      </c>
      <c r="E55" s="153">
        <v>24.684999999999999</v>
      </c>
      <c r="F55" s="153">
        <v>26.632999999999999</v>
      </c>
      <c r="G55" s="153"/>
      <c r="H55" s="153"/>
      <c r="I55" s="153"/>
      <c r="J55" s="153"/>
      <c r="K55" s="154"/>
    </row>
    <row r="56" spans="1:11">
      <c r="A56" s="169">
        <v>108</v>
      </c>
      <c r="B56" s="153">
        <v>19.728000000000002</v>
      </c>
      <c r="C56" s="153">
        <v>21.972000000000001</v>
      </c>
      <c r="D56" s="153">
        <v>24.167000000000002</v>
      </c>
      <c r="E56" s="153">
        <v>26.312000000000001</v>
      </c>
      <c r="F56" s="153">
        <v>28.408000000000001</v>
      </c>
      <c r="G56" s="153"/>
      <c r="H56" s="153"/>
      <c r="I56" s="153"/>
      <c r="J56" s="153"/>
      <c r="K56" s="154"/>
    </row>
    <row r="57" spans="1:11">
      <c r="A57" s="169">
        <v>114</v>
      </c>
      <c r="B57" s="153">
        <v>20.911999999999999</v>
      </c>
      <c r="C57" s="153">
        <v>23.303999999999998</v>
      </c>
      <c r="D57" s="153">
        <v>25.646000000000001</v>
      </c>
      <c r="E57" s="153">
        <v>27.94</v>
      </c>
      <c r="F57" s="153">
        <v>30.184000000000001</v>
      </c>
      <c r="G57" s="153"/>
      <c r="H57" s="153"/>
      <c r="I57" s="153"/>
      <c r="J57" s="153"/>
      <c r="K57" s="154"/>
    </row>
    <row r="58" spans="1:11">
      <c r="A58" s="169">
        <v>121</v>
      </c>
      <c r="B58" s="153">
        <v>22.292999999999999</v>
      </c>
      <c r="C58" s="153">
        <v>24.856999999999999</v>
      </c>
      <c r="D58" s="153">
        <v>27.372</v>
      </c>
      <c r="E58" s="153">
        <v>29.838999999999999</v>
      </c>
      <c r="F58" s="153">
        <v>32.255000000000003</v>
      </c>
      <c r="G58" s="153"/>
      <c r="H58" s="153"/>
      <c r="I58" s="153"/>
      <c r="J58" s="153"/>
      <c r="K58" s="154"/>
    </row>
    <row r="59" spans="1:11">
      <c r="A59" s="169">
        <v>127</v>
      </c>
      <c r="B59" s="153">
        <v>23.475999999999999</v>
      </c>
      <c r="C59" s="153">
        <v>26.189</v>
      </c>
      <c r="D59" s="153">
        <v>28.852</v>
      </c>
      <c r="E59" s="153">
        <v>31.466000000000001</v>
      </c>
      <c r="F59" s="153">
        <v>34.030999999999999</v>
      </c>
      <c r="G59" s="153"/>
      <c r="H59" s="153"/>
      <c r="I59" s="153"/>
      <c r="J59" s="153"/>
      <c r="K59" s="154"/>
    </row>
    <row r="60" spans="1:11">
      <c r="A60" s="169">
        <v>133</v>
      </c>
      <c r="B60" s="153">
        <v>24.66</v>
      </c>
      <c r="C60" s="153">
        <v>27.521000000000001</v>
      </c>
      <c r="D60" s="153">
        <v>30.332000000000001</v>
      </c>
      <c r="E60" s="153">
        <v>33.094000000000001</v>
      </c>
      <c r="F60" s="153">
        <v>35.805999999999997</v>
      </c>
      <c r="G60" s="153">
        <v>38.47</v>
      </c>
      <c r="H60" s="153">
        <v>41.683999999999997</v>
      </c>
      <c r="I60" s="153">
        <v>43.648000000000003</v>
      </c>
      <c r="J60" s="153">
        <v>46.164000000000001</v>
      </c>
      <c r="K60" s="154">
        <v>48.63</v>
      </c>
    </row>
    <row r="61" spans="1:11">
      <c r="A61" s="169">
        <v>159</v>
      </c>
      <c r="B61" s="153">
        <v>29.789000000000001</v>
      </c>
      <c r="C61" s="153">
        <v>33.290999999999997</v>
      </c>
      <c r="D61" s="153">
        <v>36.743000000000002</v>
      </c>
      <c r="E61" s="153">
        <v>40.164000000000001</v>
      </c>
      <c r="F61" s="153">
        <v>43.5</v>
      </c>
      <c r="G61" s="153">
        <v>46.805</v>
      </c>
      <c r="H61" s="153">
        <v>50.06</v>
      </c>
      <c r="I61" s="153">
        <v>53.265999999999998</v>
      </c>
      <c r="J61" s="153">
        <v>56.421999999999997</v>
      </c>
      <c r="K61" s="154">
        <v>59.529000000000003</v>
      </c>
    </row>
    <row r="62" spans="1:11">
      <c r="A62" s="169">
        <v>168</v>
      </c>
      <c r="B62" s="153">
        <v>31.565000000000001</v>
      </c>
      <c r="C62" s="153">
        <v>35.287999999999997</v>
      </c>
      <c r="D62" s="153">
        <v>38.963000000000001</v>
      </c>
      <c r="E62" s="153">
        <v>42.588000000000001</v>
      </c>
      <c r="F62" s="153">
        <v>46.164000000000001</v>
      </c>
      <c r="G62" s="153">
        <v>49.69</v>
      </c>
      <c r="H62" s="153">
        <v>53.167000000000002</v>
      </c>
      <c r="I62" s="153">
        <v>56.594999999999999</v>
      </c>
      <c r="J62" s="153">
        <v>59.972999999999999</v>
      </c>
      <c r="K62" s="154">
        <v>63.302</v>
      </c>
    </row>
    <row r="63" spans="1:11">
      <c r="A63" s="169">
        <v>194</v>
      </c>
      <c r="B63" s="153">
        <v>36.694000000000003</v>
      </c>
      <c r="C63" s="153">
        <v>41.058999999999997</v>
      </c>
      <c r="D63" s="153">
        <v>45.374000000000002</v>
      </c>
      <c r="E63" s="153">
        <v>49.640999999999998</v>
      </c>
      <c r="F63" s="153">
        <v>53.856999999999999</v>
      </c>
      <c r="G63" s="153">
        <v>58.024999999999999</v>
      </c>
      <c r="H63" s="153">
        <v>62.143000000000001</v>
      </c>
      <c r="I63" s="153">
        <v>66.212000000000003</v>
      </c>
      <c r="J63" s="153">
        <v>70.231999999999999</v>
      </c>
      <c r="K63" s="154">
        <v>74.201999999999998</v>
      </c>
    </row>
    <row r="64" spans="1:11">
      <c r="A64" s="169">
        <v>219</v>
      </c>
      <c r="B64" s="153">
        <v>41.625999999999998</v>
      </c>
      <c r="C64" s="153">
        <v>46.606999999999999</v>
      </c>
      <c r="D64" s="153">
        <v>51.539000000000001</v>
      </c>
      <c r="E64" s="153">
        <v>56.421999999999997</v>
      </c>
      <c r="F64" s="153">
        <v>61.255000000000003</v>
      </c>
      <c r="G64" s="153">
        <v>66.039000000000001</v>
      </c>
      <c r="H64" s="153">
        <v>70.774000000000001</v>
      </c>
      <c r="I64" s="153">
        <v>75.459999999999994</v>
      </c>
      <c r="J64" s="153">
        <v>80.096000000000004</v>
      </c>
      <c r="K64" s="154">
        <v>84.682000000000002</v>
      </c>
    </row>
    <row r="65" spans="1:11">
      <c r="A65" s="169">
        <v>245</v>
      </c>
      <c r="B65" s="153">
        <v>46.755000000000003</v>
      </c>
      <c r="C65" s="153">
        <v>52.378</v>
      </c>
      <c r="D65" s="153">
        <v>57.951000000000001</v>
      </c>
      <c r="E65" s="153">
        <v>63.475000000000001</v>
      </c>
      <c r="F65" s="153">
        <v>68.948999999999998</v>
      </c>
      <c r="G65" s="153">
        <v>74.375</v>
      </c>
      <c r="H65" s="153">
        <v>79.75</v>
      </c>
      <c r="I65" s="153">
        <v>85.076999999999998</v>
      </c>
      <c r="J65" s="153">
        <v>90.353999999999999</v>
      </c>
      <c r="K65" s="154">
        <v>95.581999999999994</v>
      </c>
    </row>
    <row r="66" spans="1:11">
      <c r="A66" s="169">
        <v>273</v>
      </c>
      <c r="B66" s="153">
        <v>52.279000000000003</v>
      </c>
      <c r="C66" s="153">
        <v>58.591999999999999</v>
      </c>
      <c r="D66" s="153">
        <v>64.855999999999995</v>
      </c>
      <c r="E66" s="153">
        <v>71.069999999999993</v>
      </c>
      <c r="F66" s="153">
        <v>77.234999999999999</v>
      </c>
      <c r="G66" s="153">
        <v>83.350999999999999</v>
      </c>
      <c r="H66" s="153">
        <v>89.417000000000002</v>
      </c>
      <c r="I66" s="153">
        <v>95.433999999999997</v>
      </c>
      <c r="J66" s="153">
        <v>101.402</v>
      </c>
      <c r="K66" s="154">
        <v>107.32</v>
      </c>
    </row>
    <row r="67" spans="1:11">
      <c r="A67" s="169">
        <v>325</v>
      </c>
      <c r="B67" s="153">
        <v>62.537999999999997</v>
      </c>
      <c r="C67" s="153">
        <v>70.132999999999996</v>
      </c>
      <c r="D67" s="153">
        <v>77.679000000000002</v>
      </c>
      <c r="E67" s="153">
        <v>85.176000000000002</v>
      </c>
      <c r="F67" s="153">
        <v>92.623000000000005</v>
      </c>
      <c r="G67" s="153">
        <v>100.021</v>
      </c>
      <c r="H67" s="153">
        <v>107.37</v>
      </c>
      <c r="I67" s="153">
        <v>114.669</v>
      </c>
      <c r="J67" s="153">
        <v>121.919</v>
      </c>
      <c r="K67" s="154">
        <v>129.12</v>
      </c>
    </row>
    <row r="68" spans="1:11">
      <c r="A68" s="169">
        <v>377</v>
      </c>
      <c r="B68" s="153"/>
      <c r="C68" s="153"/>
      <c r="D68" s="153">
        <v>90.501999999999995</v>
      </c>
      <c r="E68" s="153">
        <v>99.281000000000006</v>
      </c>
      <c r="F68" s="153">
        <v>108.01</v>
      </c>
      <c r="G68" s="153">
        <v>116.691</v>
      </c>
      <c r="H68" s="153">
        <v>125.322</v>
      </c>
      <c r="I68" s="153">
        <v>133.90299999999999</v>
      </c>
      <c r="J68" s="153">
        <v>142.43600000000001</v>
      </c>
      <c r="K68" s="154">
        <v>150.91900000000001</v>
      </c>
    </row>
    <row r="69" spans="1:11">
      <c r="A69" s="169">
        <v>426</v>
      </c>
      <c r="B69" s="153"/>
      <c r="C69" s="153"/>
      <c r="D69" s="153"/>
      <c r="E69" s="153">
        <v>112.57299999999999</v>
      </c>
      <c r="F69" s="153">
        <v>122.511</v>
      </c>
      <c r="G69" s="153">
        <v>132.4</v>
      </c>
      <c r="H69" s="153">
        <v>142.239</v>
      </c>
      <c r="I69" s="153">
        <v>152.029</v>
      </c>
      <c r="J69" s="153">
        <v>161.77000000000001</v>
      </c>
      <c r="K69" s="154">
        <v>171.46100000000001</v>
      </c>
    </row>
    <row r="70" spans="1:11">
      <c r="A70" s="170" t="s">
        <v>165</v>
      </c>
      <c r="B70" s="412" t="s">
        <v>178</v>
      </c>
      <c r="C70" s="413"/>
      <c r="D70" s="413"/>
      <c r="E70" s="413"/>
      <c r="F70" s="413"/>
      <c r="G70" s="413"/>
      <c r="H70" s="413"/>
      <c r="I70" s="413"/>
      <c r="J70" s="421"/>
      <c r="K70" s="165"/>
    </row>
    <row r="71" spans="1:11" ht="14.25">
      <c r="A71" s="160"/>
      <c r="B71" s="157">
        <v>18</v>
      </c>
      <c r="C71" s="157">
        <v>19</v>
      </c>
      <c r="D71" s="157">
        <v>20</v>
      </c>
      <c r="E71" s="157">
        <v>21</v>
      </c>
      <c r="F71" s="157">
        <v>22</v>
      </c>
      <c r="G71" s="157">
        <v>23</v>
      </c>
      <c r="H71" s="157">
        <v>24</v>
      </c>
      <c r="I71" s="157">
        <v>25</v>
      </c>
      <c r="J71" s="157">
        <v>26</v>
      </c>
      <c r="K71" s="165"/>
    </row>
    <row r="72" spans="1:11">
      <c r="A72" s="168" t="s">
        <v>133</v>
      </c>
      <c r="B72" s="400" t="s">
        <v>174</v>
      </c>
      <c r="C72" s="401"/>
      <c r="D72" s="401"/>
      <c r="E72" s="401"/>
      <c r="F72" s="401"/>
      <c r="G72" s="401"/>
      <c r="H72" s="401"/>
      <c r="I72" s="401"/>
      <c r="J72" s="422"/>
      <c r="K72" s="165"/>
    </row>
    <row r="73" spans="1:11">
      <c r="A73" s="169">
        <v>133</v>
      </c>
      <c r="B73" s="153">
        <v>51.045999999999999</v>
      </c>
      <c r="C73" s="153"/>
      <c r="D73" s="153"/>
      <c r="E73" s="153"/>
      <c r="F73" s="153"/>
      <c r="G73" s="153"/>
      <c r="H73" s="153"/>
      <c r="I73" s="153"/>
      <c r="J73" s="153"/>
      <c r="K73" s="165"/>
    </row>
    <row r="74" spans="1:11">
      <c r="A74" s="169">
        <v>159</v>
      </c>
      <c r="B74" s="153">
        <v>62.587000000000003</v>
      </c>
      <c r="C74" s="153">
        <v>65.596000000000004</v>
      </c>
      <c r="D74" s="153">
        <v>68.555000000000007</v>
      </c>
      <c r="E74" s="153">
        <v>71.465000000000003</v>
      </c>
      <c r="F74" s="153">
        <v>74.325000000000003</v>
      </c>
      <c r="G74" s="153">
        <v>77.135999999999996</v>
      </c>
      <c r="H74" s="153">
        <v>79.897999999999996</v>
      </c>
      <c r="I74" s="153">
        <v>82.611000000000004</v>
      </c>
      <c r="J74" s="153">
        <v>85.274000000000001</v>
      </c>
      <c r="K74" s="165"/>
    </row>
    <row r="75" spans="1:11">
      <c r="A75" s="169">
        <v>168</v>
      </c>
      <c r="B75" s="153">
        <v>66.581999999999994</v>
      </c>
      <c r="C75" s="153">
        <v>69.811999999999998</v>
      </c>
      <c r="D75" s="153">
        <v>72.994</v>
      </c>
      <c r="E75" s="153">
        <v>76.125</v>
      </c>
      <c r="F75" s="153">
        <v>79.207999999999998</v>
      </c>
      <c r="G75" s="153">
        <v>82.241</v>
      </c>
      <c r="H75" s="153">
        <v>85.224999999999994</v>
      </c>
      <c r="I75" s="153">
        <v>88.16</v>
      </c>
      <c r="J75" s="153">
        <v>91.045000000000002</v>
      </c>
      <c r="K75" s="165"/>
    </row>
    <row r="76" spans="1:11">
      <c r="A76" s="169">
        <v>194</v>
      </c>
      <c r="B76" s="153">
        <v>78.123000000000005</v>
      </c>
      <c r="C76" s="153">
        <v>81.995000000000005</v>
      </c>
      <c r="D76" s="153">
        <v>85.816999999999993</v>
      </c>
      <c r="E76" s="153">
        <v>89.59</v>
      </c>
      <c r="F76" s="153">
        <v>93.313000000000002</v>
      </c>
      <c r="G76" s="153">
        <v>96.988</v>
      </c>
      <c r="H76" s="153">
        <v>100.613</v>
      </c>
      <c r="I76" s="153">
        <v>104.18899999999999</v>
      </c>
      <c r="J76" s="153">
        <v>107.715</v>
      </c>
      <c r="K76" s="165"/>
    </row>
    <row r="77" spans="1:11">
      <c r="A77" s="169">
        <v>219</v>
      </c>
      <c r="B77" s="153">
        <v>89.22</v>
      </c>
      <c r="C77" s="153">
        <v>96.707999999999998</v>
      </c>
      <c r="D77" s="153">
        <v>98.147000000000006</v>
      </c>
      <c r="E77" s="153">
        <v>102.536</v>
      </c>
      <c r="F77" s="153">
        <v>10.6876</v>
      </c>
      <c r="G77" s="153">
        <v>111.167</v>
      </c>
      <c r="H77" s="153">
        <v>115.40900000000001</v>
      </c>
      <c r="I77" s="153">
        <v>119.601</v>
      </c>
      <c r="J77" s="153">
        <v>123.744</v>
      </c>
      <c r="K77" s="165"/>
    </row>
    <row r="78" spans="1:11">
      <c r="A78" s="169">
        <v>245</v>
      </c>
      <c r="B78" s="153">
        <v>100.761</v>
      </c>
      <c r="C78" s="153">
        <v>105.89</v>
      </c>
      <c r="D78" s="153">
        <v>110.97</v>
      </c>
      <c r="E78" s="153">
        <v>116.001</v>
      </c>
      <c r="F78" s="153">
        <v>120.982</v>
      </c>
      <c r="G78" s="153">
        <v>125.914</v>
      </c>
      <c r="H78" s="153">
        <v>130.797</v>
      </c>
      <c r="I78" s="153">
        <v>135.63</v>
      </c>
      <c r="J78" s="153">
        <v>140.41399999999999</v>
      </c>
      <c r="K78" s="165"/>
    </row>
    <row r="79" spans="1:11">
      <c r="A79" s="169">
        <v>273</v>
      </c>
      <c r="B79" s="153">
        <v>113.18899999999999</v>
      </c>
      <c r="C79" s="153">
        <v>119.009</v>
      </c>
      <c r="D79" s="153">
        <v>124.78</v>
      </c>
      <c r="E79" s="153">
        <v>130.501</v>
      </c>
      <c r="F79" s="153">
        <v>136.173</v>
      </c>
      <c r="G79" s="153">
        <v>131.79499999999999</v>
      </c>
      <c r="H79" s="153">
        <v>147.36799999999999</v>
      </c>
      <c r="I79" s="153">
        <v>152.892</v>
      </c>
      <c r="J79" s="153">
        <v>158.36699999999999</v>
      </c>
      <c r="K79" s="165"/>
    </row>
    <row r="80" spans="1:11">
      <c r="A80" s="169">
        <v>325</v>
      </c>
      <c r="B80" s="153">
        <v>136.27099999999999</v>
      </c>
      <c r="C80" s="153">
        <v>143.37299999999999</v>
      </c>
      <c r="D80" s="153">
        <v>150.46199999999999</v>
      </c>
      <c r="E80" s="153">
        <v>157.429</v>
      </c>
      <c r="F80" s="153">
        <v>164.38300000000001</v>
      </c>
      <c r="G80" s="153">
        <v>171.28800000000001</v>
      </c>
      <c r="H80" s="153">
        <v>178.14400000000001</v>
      </c>
      <c r="I80" s="153">
        <v>184.95</v>
      </c>
      <c r="J80" s="153">
        <v>191.70699999999999</v>
      </c>
      <c r="K80" s="165"/>
    </row>
    <row r="81" spans="1:11">
      <c r="A81" s="169">
        <v>377</v>
      </c>
      <c r="B81" s="153">
        <v>159.35300000000001</v>
      </c>
      <c r="C81" s="153">
        <v>167.73699999999999</v>
      </c>
      <c r="D81" s="153">
        <v>176.072</v>
      </c>
      <c r="E81" s="153">
        <v>184.358</v>
      </c>
      <c r="F81" s="153">
        <v>192.595</v>
      </c>
      <c r="G81" s="153">
        <v>200.78200000000001</v>
      </c>
      <c r="H81" s="153">
        <v>208.92</v>
      </c>
      <c r="I81" s="153">
        <v>217.00800000000001</v>
      </c>
      <c r="J81" s="153">
        <v>225.047</v>
      </c>
      <c r="K81" s="165"/>
    </row>
    <row r="82" spans="1:11">
      <c r="A82" s="171">
        <v>426</v>
      </c>
      <c r="B82" s="172">
        <v>181.10300000000001</v>
      </c>
      <c r="C82" s="172">
        <v>190.696</v>
      </c>
      <c r="D82" s="172">
        <v>200.239</v>
      </c>
      <c r="E82" s="172">
        <v>209.733</v>
      </c>
      <c r="F82" s="172">
        <v>219.178</v>
      </c>
      <c r="G82" s="172">
        <v>228.57400000000001</v>
      </c>
      <c r="H82" s="172">
        <v>237.92</v>
      </c>
      <c r="I82" s="172">
        <v>247.21700000000001</v>
      </c>
      <c r="J82" s="172">
        <v>256.464</v>
      </c>
      <c r="K82" s="173"/>
    </row>
    <row r="83" spans="1:11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6"/>
    </row>
  </sheetData>
  <mergeCells count="8">
    <mergeCell ref="B70:J70"/>
    <mergeCell ref="B72:J72"/>
    <mergeCell ref="A1:K1"/>
    <mergeCell ref="A2:K2"/>
    <mergeCell ref="B3:J3"/>
    <mergeCell ref="B5:J5"/>
    <mergeCell ref="B46:K46"/>
    <mergeCell ref="B48:K48"/>
  </mergeCells>
  <phoneticPr fontId="42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9:A10"/>
  <sheetViews>
    <sheetView showGridLines="0" showRowColHeaders="0" workbookViewId="0">
      <selection activeCell="P7" sqref="P7"/>
    </sheetView>
  </sheetViews>
  <sheetFormatPr defaultRowHeight="18.75"/>
  <cols>
    <col min="1" max="1" width="65.875" style="50" customWidth="1"/>
    <col min="2" max="16384" width="9" style="47"/>
  </cols>
  <sheetData>
    <row r="9" spans="1:1" ht="18">
      <c r="A9" s="48"/>
    </row>
    <row r="10" spans="1:1">
      <c r="A10" s="49"/>
    </row>
  </sheetData>
  <phoneticPr fontId="2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Y48"/>
  <sheetViews>
    <sheetView workbookViewId="0">
      <selection activeCell="J15" sqref="J15"/>
    </sheetView>
  </sheetViews>
  <sheetFormatPr defaultRowHeight="14.25"/>
  <cols>
    <col min="1" max="1" width="6.25" customWidth="1"/>
    <col min="2" max="6" width="14.75" customWidth="1"/>
    <col min="7" max="7" width="16.25" customWidth="1"/>
    <col min="8" max="8" width="18.125" customWidth="1"/>
    <col min="9" max="9" width="4.25" customWidth="1"/>
  </cols>
  <sheetData>
    <row r="1" spans="1:25" ht="15" thickBot="1">
      <c r="A1" s="235"/>
      <c r="B1" s="235"/>
      <c r="C1" s="235"/>
      <c r="D1" s="235"/>
      <c r="E1" s="235"/>
      <c r="F1" s="235"/>
      <c r="G1" s="235"/>
      <c r="H1" s="235"/>
      <c r="I1" s="235"/>
      <c r="J1" s="235"/>
    </row>
    <row r="2" spans="1:25" ht="15" thickBot="1">
      <c r="A2" s="236"/>
      <c r="B2" s="237"/>
      <c r="C2" s="237"/>
      <c r="D2" s="237"/>
      <c r="E2" s="237"/>
      <c r="F2" s="237"/>
      <c r="G2" s="237"/>
      <c r="H2" s="237"/>
      <c r="I2" s="238"/>
      <c r="J2" s="235"/>
    </row>
    <row r="3" spans="1:25" ht="16.5" thickBot="1">
      <c r="A3" s="239"/>
      <c r="B3" s="240"/>
      <c r="C3" s="240"/>
      <c r="D3" s="240"/>
      <c r="E3" s="240"/>
      <c r="F3" s="240"/>
      <c r="G3" s="241" t="s">
        <v>220</v>
      </c>
      <c r="H3" s="242">
        <v>5000</v>
      </c>
      <c r="I3" s="243"/>
      <c r="J3" s="235"/>
    </row>
    <row r="4" spans="1:25" ht="25.5">
      <c r="A4" s="239"/>
      <c r="B4" s="240"/>
      <c r="C4" s="325"/>
      <c r="D4" s="325"/>
      <c r="E4" s="325"/>
      <c r="F4" s="325"/>
      <c r="G4" s="325"/>
      <c r="H4" s="240"/>
      <c r="I4" s="244"/>
      <c r="J4" s="235"/>
    </row>
    <row r="5" spans="1:25">
      <c r="A5" s="239"/>
      <c r="B5" s="326" t="s">
        <v>221</v>
      </c>
      <c r="C5" s="326"/>
      <c r="D5" s="327"/>
      <c r="E5" s="328" t="s">
        <v>222</v>
      </c>
      <c r="F5" s="329"/>
      <c r="G5" s="330" t="s">
        <v>223</v>
      </c>
      <c r="H5" s="331"/>
      <c r="I5" s="244"/>
      <c r="J5" s="235"/>
      <c r="Y5">
        <v>2</v>
      </c>
    </row>
    <row r="6" spans="1:25">
      <c r="A6" s="245"/>
      <c r="B6" s="246" t="s">
        <v>224</v>
      </c>
      <c r="C6" s="246" t="s">
        <v>225</v>
      </c>
      <c r="D6" s="247" t="s">
        <v>73</v>
      </c>
      <c r="E6" s="248" t="s">
        <v>226</v>
      </c>
      <c r="F6" s="249" t="s">
        <v>227</v>
      </c>
      <c r="G6" s="250" t="s">
        <v>228</v>
      </c>
      <c r="H6" s="251" t="s">
        <v>229</v>
      </c>
      <c r="I6" s="252"/>
      <c r="J6" s="253"/>
    </row>
    <row r="7" spans="1:25" ht="25.15" customHeight="1" thickBot="1">
      <c r="A7" s="254"/>
      <c r="B7" s="255" t="s">
        <v>230</v>
      </c>
      <c r="C7" s="255" t="s">
        <v>230</v>
      </c>
      <c r="D7" s="256" t="str">
        <f>IF($Y$5=1,"（吨）","（米）")</f>
        <v>（米）</v>
      </c>
      <c r="E7" s="257" t="s">
        <v>231</v>
      </c>
      <c r="F7" s="258" t="s">
        <v>232</v>
      </c>
      <c r="G7" s="259" t="s">
        <v>233</v>
      </c>
      <c r="H7" s="260" t="s">
        <v>234</v>
      </c>
      <c r="I7" s="261"/>
      <c r="J7" s="262"/>
    </row>
    <row r="8" spans="1:25" ht="25.15" customHeight="1">
      <c r="A8" s="239"/>
      <c r="B8" s="269">
        <v>1016</v>
      </c>
      <c r="C8" s="270">
        <v>21</v>
      </c>
      <c r="D8" s="271">
        <v>10</v>
      </c>
      <c r="E8" s="284">
        <f t="shared" ref="E8:E17" si="0">IF(OR(B8=0,C8=0),"",((B8-C8)/1000)*3.1416*((C8)/1000)*7850)</f>
        <v>515.30329619999998</v>
      </c>
      <c r="F8" s="285">
        <f t="shared" ref="F8:F17" si="1">IF(OR(C8=0,B8=0),"",(1000/E8))</f>
        <v>1.9406047028503368</v>
      </c>
      <c r="G8" s="279">
        <f t="shared" ref="G8:G17" si="2">IF(OR(C8=0,B8=0),"",$H$3/F8)</f>
        <v>2576.5164809999997</v>
      </c>
      <c r="H8" s="280">
        <f>IF(OR($B8=0,$C8=0),"",(IF($Y$5=1,$H$3*D8,$G8*D8)))</f>
        <v>25765.164809999995</v>
      </c>
      <c r="I8" s="244"/>
      <c r="J8" s="235"/>
    </row>
    <row r="9" spans="1:25" ht="25.15" customHeight="1">
      <c r="A9" s="239"/>
      <c r="B9" s="272">
        <v>108</v>
      </c>
      <c r="C9" s="273">
        <v>4</v>
      </c>
      <c r="D9" s="274">
        <v>1</v>
      </c>
      <c r="E9" s="286">
        <f t="shared" si="0"/>
        <v>10.259208959999999</v>
      </c>
      <c r="F9" s="287">
        <f t="shared" si="1"/>
        <v>97.473402081869679</v>
      </c>
      <c r="G9" s="278">
        <f t="shared" si="2"/>
        <v>51.296044799999997</v>
      </c>
      <c r="H9" s="281">
        <f>IF(OR($B9=0,$C9=0),"",(IF($Y$5=1,$H$3*D9,$G9*D9)))</f>
        <v>51.296044799999997</v>
      </c>
      <c r="I9" s="244"/>
      <c r="J9" s="235"/>
    </row>
    <row r="10" spans="1:25" ht="25.15" customHeight="1">
      <c r="A10" s="239"/>
      <c r="B10" s="272"/>
      <c r="C10" s="273"/>
      <c r="D10" s="274"/>
      <c r="E10" s="286" t="str">
        <f t="shared" si="0"/>
        <v/>
      </c>
      <c r="F10" s="287" t="str">
        <f t="shared" si="1"/>
        <v/>
      </c>
      <c r="G10" s="278" t="str">
        <f t="shared" si="2"/>
        <v/>
      </c>
      <c r="H10" s="281" t="str">
        <f t="shared" ref="H10:H17" si="3">IF(OR($B10=0,$C10=0),"",(IF($Y$5=1,$H$3*D10,$G10*D10)))</f>
        <v/>
      </c>
      <c r="I10" s="244"/>
      <c r="J10" s="235"/>
    </row>
    <row r="11" spans="1:25" ht="25.15" customHeight="1">
      <c r="A11" s="239"/>
      <c r="B11" s="272"/>
      <c r="C11" s="273"/>
      <c r="D11" s="274"/>
      <c r="E11" s="286" t="str">
        <f t="shared" si="0"/>
        <v/>
      </c>
      <c r="F11" s="287" t="str">
        <f t="shared" si="1"/>
        <v/>
      </c>
      <c r="G11" s="278" t="str">
        <f t="shared" si="2"/>
        <v/>
      </c>
      <c r="H11" s="281" t="str">
        <f t="shared" si="3"/>
        <v/>
      </c>
      <c r="I11" s="244"/>
      <c r="J11" s="235"/>
    </row>
    <row r="12" spans="1:25" ht="25.15" customHeight="1">
      <c r="A12" s="239"/>
      <c r="B12" s="272"/>
      <c r="C12" s="273"/>
      <c r="D12" s="274"/>
      <c r="E12" s="286" t="str">
        <f t="shared" si="0"/>
        <v/>
      </c>
      <c r="F12" s="287" t="str">
        <f t="shared" si="1"/>
        <v/>
      </c>
      <c r="G12" s="278" t="str">
        <f t="shared" si="2"/>
        <v/>
      </c>
      <c r="H12" s="281" t="str">
        <f t="shared" si="3"/>
        <v/>
      </c>
      <c r="I12" s="244"/>
      <c r="J12" s="235"/>
    </row>
    <row r="13" spans="1:25" ht="25.15" customHeight="1">
      <c r="A13" s="239"/>
      <c r="B13" s="272"/>
      <c r="C13" s="273"/>
      <c r="D13" s="274"/>
      <c r="E13" s="286" t="str">
        <f t="shared" si="0"/>
        <v/>
      </c>
      <c r="F13" s="287" t="str">
        <f t="shared" si="1"/>
        <v/>
      </c>
      <c r="G13" s="278" t="str">
        <f t="shared" si="2"/>
        <v/>
      </c>
      <c r="H13" s="281" t="str">
        <f t="shared" si="3"/>
        <v/>
      </c>
      <c r="I13" s="244"/>
      <c r="J13" s="235"/>
    </row>
    <row r="14" spans="1:25" ht="25.15" customHeight="1">
      <c r="A14" s="239"/>
      <c r="B14" s="272"/>
      <c r="C14" s="273"/>
      <c r="D14" s="274"/>
      <c r="E14" s="286" t="str">
        <f t="shared" si="0"/>
        <v/>
      </c>
      <c r="F14" s="287" t="str">
        <f t="shared" si="1"/>
        <v/>
      </c>
      <c r="G14" s="278" t="str">
        <f t="shared" si="2"/>
        <v/>
      </c>
      <c r="H14" s="281" t="str">
        <f t="shared" si="3"/>
        <v/>
      </c>
      <c r="I14" s="244"/>
      <c r="J14" s="235"/>
    </row>
    <row r="15" spans="1:25" ht="25.15" customHeight="1">
      <c r="A15" s="239"/>
      <c r="B15" s="272"/>
      <c r="C15" s="273"/>
      <c r="D15" s="274"/>
      <c r="E15" s="286" t="str">
        <f t="shared" si="0"/>
        <v/>
      </c>
      <c r="F15" s="287" t="str">
        <f t="shared" si="1"/>
        <v/>
      </c>
      <c r="G15" s="278" t="str">
        <f t="shared" si="2"/>
        <v/>
      </c>
      <c r="H15" s="281" t="str">
        <f t="shared" si="3"/>
        <v/>
      </c>
      <c r="I15" s="244"/>
      <c r="J15" s="235"/>
    </row>
    <row r="16" spans="1:25" ht="25.15" customHeight="1">
      <c r="A16" s="239"/>
      <c r="B16" s="272"/>
      <c r="C16" s="273"/>
      <c r="D16" s="274"/>
      <c r="E16" s="286" t="str">
        <f t="shared" si="0"/>
        <v/>
      </c>
      <c r="F16" s="287" t="str">
        <f t="shared" si="1"/>
        <v/>
      </c>
      <c r="G16" s="278" t="str">
        <f t="shared" si="2"/>
        <v/>
      </c>
      <c r="H16" s="281" t="str">
        <f t="shared" si="3"/>
        <v/>
      </c>
      <c r="I16" s="244"/>
      <c r="J16" s="235"/>
    </row>
    <row r="17" spans="1:10" ht="25.15" customHeight="1" thickBot="1">
      <c r="A17" s="239"/>
      <c r="B17" s="275"/>
      <c r="C17" s="276"/>
      <c r="D17" s="277"/>
      <c r="E17" s="288" t="str">
        <f t="shared" si="0"/>
        <v/>
      </c>
      <c r="F17" s="289" t="str">
        <f t="shared" si="1"/>
        <v/>
      </c>
      <c r="G17" s="282" t="str">
        <f t="shared" si="2"/>
        <v/>
      </c>
      <c r="H17" s="283" t="str">
        <f t="shared" si="3"/>
        <v/>
      </c>
      <c r="I17" s="244"/>
      <c r="J17" s="235"/>
    </row>
    <row r="18" spans="1:10">
      <c r="A18" s="239"/>
      <c r="B18" s="332" t="s">
        <v>235</v>
      </c>
      <c r="C18" s="332"/>
      <c r="D18" s="263">
        <f>SUM(D8:D17)</f>
        <v>11</v>
      </c>
      <c r="E18" s="240"/>
      <c r="F18" s="240"/>
      <c r="G18" s="264"/>
      <c r="H18" s="265">
        <f>SUM(H8:H17)</f>
        <v>25816.460854799996</v>
      </c>
      <c r="I18" s="244"/>
      <c r="J18" s="235"/>
    </row>
    <row r="19" spans="1:10" ht="15" thickBot="1">
      <c r="A19" s="266"/>
      <c r="B19" s="267"/>
      <c r="C19" s="267"/>
      <c r="D19" s="267"/>
      <c r="E19" s="267"/>
      <c r="F19" s="267"/>
      <c r="G19" s="267"/>
      <c r="H19" s="267"/>
      <c r="I19" s="268"/>
      <c r="J19" s="235"/>
    </row>
    <row r="20" spans="1:10">
      <c r="A20" s="235"/>
      <c r="B20" s="235"/>
      <c r="C20" s="235"/>
      <c r="D20" s="235"/>
      <c r="E20" s="235"/>
      <c r="F20" s="235"/>
      <c r="G20" s="235"/>
      <c r="H20" s="235"/>
      <c r="I20" s="235"/>
      <c r="J20" s="235"/>
    </row>
    <row r="21" spans="1:10">
      <c r="A21" s="333" t="s">
        <v>92</v>
      </c>
      <c r="B21" s="333"/>
      <c r="C21" s="333"/>
      <c r="D21" s="333"/>
      <c r="E21" s="333"/>
      <c r="F21" s="333"/>
      <c r="G21" s="333"/>
      <c r="H21" s="333"/>
      <c r="I21" s="235"/>
      <c r="J21" s="235"/>
    </row>
    <row r="22" spans="1:10">
      <c r="A22" s="317" t="s">
        <v>91</v>
      </c>
      <c r="B22" s="62" t="s">
        <v>90</v>
      </c>
      <c r="C22" s="62" t="s">
        <v>89</v>
      </c>
      <c r="D22" s="63" t="s">
        <v>86</v>
      </c>
      <c r="E22" s="62" t="s">
        <v>88</v>
      </c>
      <c r="F22" s="62" t="s">
        <v>87</v>
      </c>
      <c r="G22" s="62" t="s">
        <v>86</v>
      </c>
      <c r="H22" s="62" t="s">
        <v>85</v>
      </c>
      <c r="I22" s="323"/>
    </row>
    <row r="23" spans="1:10" ht="15.75">
      <c r="A23" s="318"/>
      <c r="B23" s="62" t="s">
        <v>84</v>
      </c>
      <c r="C23" s="62" t="s">
        <v>84</v>
      </c>
      <c r="D23" s="63" t="s">
        <v>83</v>
      </c>
      <c r="E23" s="62" t="s">
        <v>82</v>
      </c>
      <c r="F23" s="62" t="s">
        <v>81</v>
      </c>
      <c r="G23" s="62" t="s">
        <v>80</v>
      </c>
      <c r="H23" s="62" t="s">
        <v>78</v>
      </c>
      <c r="I23" s="323"/>
    </row>
    <row r="24" spans="1:10">
      <c r="A24" s="61">
        <v>6</v>
      </c>
      <c r="B24" s="59">
        <v>10</v>
      </c>
      <c r="C24" s="59"/>
      <c r="D24" s="60"/>
      <c r="E24" s="59"/>
      <c r="F24" s="58">
        <f t="shared" ref="F24:F46" si="4">3.1415926*((B24/2000)*(B24/2000)-(B24/2000-C24/1000)*(B24/2000-C24/1000))*7.85*1000</f>
        <v>0</v>
      </c>
      <c r="G24" s="58">
        <f t="shared" ref="G24:G46" si="5">D24*F24</f>
        <v>0</v>
      </c>
      <c r="H24" s="57">
        <f t="shared" ref="H24:H46" si="6">E24*F24/1000</f>
        <v>0</v>
      </c>
      <c r="I24" s="323"/>
    </row>
    <row r="25" spans="1:10">
      <c r="A25" s="61">
        <v>8</v>
      </c>
      <c r="B25" s="59">
        <v>13.5</v>
      </c>
      <c r="C25" s="59"/>
      <c r="D25" s="60"/>
      <c r="E25" s="59"/>
      <c r="F25" s="58">
        <f t="shared" si="4"/>
        <v>0</v>
      </c>
      <c r="G25" s="58">
        <f t="shared" si="5"/>
        <v>0</v>
      </c>
      <c r="H25" s="57">
        <f t="shared" si="6"/>
        <v>0</v>
      </c>
      <c r="I25" s="323"/>
    </row>
    <row r="26" spans="1:10">
      <c r="A26" s="61">
        <v>10</v>
      </c>
      <c r="B26" s="59">
        <v>18</v>
      </c>
      <c r="C26" s="59"/>
      <c r="D26" s="60"/>
      <c r="E26" s="59"/>
      <c r="F26" s="58">
        <f t="shared" si="4"/>
        <v>0</v>
      </c>
      <c r="G26" s="58">
        <f t="shared" si="5"/>
        <v>0</v>
      </c>
      <c r="H26" s="57">
        <f t="shared" si="6"/>
        <v>0</v>
      </c>
      <c r="I26" s="323"/>
    </row>
    <row r="27" spans="1:10">
      <c r="A27" s="61">
        <v>15</v>
      </c>
      <c r="B27" s="59">
        <v>18</v>
      </c>
      <c r="C27" s="59"/>
      <c r="D27" s="60"/>
      <c r="E27" s="59"/>
      <c r="F27" s="58">
        <f t="shared" si="4"/>
        <v>0</v>
      </c>
      <c r="G27" s="58">
        <f t="shared" si="5"/>
        <v>0</v>
      </c>
      <c r="H27" s="57">
        <f t="shared" si="6"/>
        <v>0</v>
      </c>
      <c r="I27" s="323"/>
    </row>
    <row r="28" spans="1:10">
      <c r="A28" s="61">
        <v>20</v>
      </c>
      <c r="B28" s="59">
        <v>25</v>
      </c>
      <c r="C28" s="59"/>
      <c r="D28" s="60"/>
      <c r="E28" s="59"/>
      <c r="F28" s="58">
        <f t="shared" si="4"/>
        <v>0</v>
      </c>
      <c r="G28" s="58">
        <f t="shared" si="5"/>
        <v>0</v>
      </c>
      <c r="H28" s="57">
        <f t="shared" si="6"/>
        <v>0</v>
      </c>
      <c r="I28" s="323"/>
    </row>
    <row r="29" spans="1:10">
      <c r="A29" s="61">
        <v>25</v>
      </c>
      <c r="B29" s="59">
        <v>32</v>
      </c>
      <c r="C29" s="59"/>
      <c r="D29" s="60"/>
      <c r="E29" s="59"/>
      <c r="F29" s="58">
        <f t="shared" si="4"/>
        <v>0</v>
      </c>
      <c r="G29" s="58">
        <f t="shared" si="5"/>
        <v>0</v>
      </c>
      <c r="H29" s="57">
        <f t="shared" si="6"/>
        <v>0</v>
      </c>
      <c r="I29" s="323"/>
    </row>
    <row r="30" spans="1:10">
      <c r="A30" s="61">
        <v>32</v>
      </c>
      <c r="B30" s="59">
        <v>38</v>
      </c>
      <c r="C30" s="59"/>
      <c r="D30" s="60"/>
      <c r="E30" s="59"/>
      <c r="F30" s="58">
        <f t="shared" si="4"/>
        <v>0</v>
      </c>
      <c r="G30" s="58">
        <f t="shared" si="5"/>
        <v>0</v>
      </c>
      <c r="H30" s="57">
        <f t="shared" si="6"/>
        <v>0</v>
      </c>
      <c r="I30" s="323"/>
    </row>
    <row r="31" spans="1:10">
      <c r="A31" s="61">
        <v>40</v>
      </c>
      <c r="B31" s="59">
        <v>48</v>
      </c>
      <c r="C31" s="59"/>
      <c r="D31" s="60"/>
      <c r="E31" s="59"/>
      <c r="F31" s="58">
        <f t="shared" si="4"/>
        <v>0</v>
      </c>
      <c r="G31" s="58">
        <f t="shared" si="5"/>
        <v>0</v>
      </c>
      <c r="H31" s="57">
        <f t="shared" si="6"/>
        <v>0</v>
      </c>
      <c r="I31" s="323"/>
    </row>
    <row r="32" spans="1:10">
      <c r="A32" s="61">
        <v>50</v>
      </c>
      <c r="B32" s="59">
        <v>57</v>
      </c>
      <c r="C32" s="59"/>
      <c r="D32" s="60"/>
      <c r="E32" s="59"/>
      <c r="F32" s="58">
        <f t="shared" si="4"/>
        <v>0</v>
      </c>
      <c r="G32" s="58">
        <f t="shared" si="5"/>
        <v>0</v>
      </c>
      <c r="H32" s="57">
        <f t="shared" si="6"/>
        <v>0</v>
      </c>
      <c r="I32" s="323"/>
    </row>
    <row r="33" spans="1:9">
      <c r="A33" s="61">
        <v>70</v>
      </c>
      <c r="B33" s="59">
        <v>76</v>
      </c>
      <c r="C33" s="59"/>
      <c r="D33" s="60"/>
      <c r="E33" s="59"/>
      <c r="F33" s="58">
        <f t="shared" si="4"/>
        <v>0</v>
      </c>
      <c r="G33" s="58">
        <f t="shared" si="5"/>
        <v>0</v>
      </c>
      <c r="H33" s="57">
        <f t="shared" si="6"/>
        <v>0</v>
      </c>
      <c r="I33" s="323"/>
    </row>
    <row r="34" spans="1:9">
      <c r="A34" s="61">
        <v>80</v>
      </c>
      <c r="B34" s="59">
        <v>89</v>
      </c>
      <c r="C34" s="59"/>
      <c r="D34" s="60"/>
      <c r="E34" s="59"/>
      <c r="F34" s="58">
        <f t="shared" si="4"/>
        <v>0</v>
      </c>
      <c r="G34" s="58">
        <f t="shared" si="5"/>
        <v>0</v>
      </c>
      <c r="H34" s="57">
        <f t="shared" si="6"/>
        <v>0</v>
      </c>
      <c r="I34" s="323"/>
    </row>
    <row r="35" spans="1:9">
      <c r="A35" s="61">
        <v>100</v>
      </c>
      <c r="B35" s="59">
        <v>108</v>
      </c>
      <c r="C35" s="59">
        <v>4</v>
      </c>
      <c r="D35" s="60">
        <v>5</v>
      </c>
      <c r="E35" s="59">
        <v>1</v>
      </c>
      <c r="F35" s="58">
        <f t="shared" si="4"/>
        <v>10.259184794559982</v>
      </c>
      <c r="G35" s="58">
        <f t="shared" si="5"/>
        <v>51.295923972799912</v>
      </c>
      <c r="H35" s="57">
        <f t="shared" si="6"/>
        <v>1.0259184794559981E-2</v>
      </c>
      <c r="I35" s="323"/>
    </row>
    <row r="36" spans="1:9">
      <c r="A36" s="61">
        <v>125</v>
      </c>
      <c r="B36" s="59">
        <v>133</v>
      </c>
      <c r="C36" s="59"/>
      <c r="D36" s="60"/>
      <c r="E36" s="59"/>
      <c r="F36" s="58">
        <f t="shared" si="4"/>
        <v>0</v>
      </c>
      <c r="G36" s="58">
        <f t="shared" si="5"/>
        <v>0</v>
      </c>
      <c r="H36" s="57">
        <f t="shared" si="6"/>
        <v>0</v>
      </c>
      <c r="I36" s="323"/>
    </row>
    <row r="37" spans="1:9">
      <c r="A37" s="61">
        <v>150</v>
      </c>
      <c r="B37" s="59">
        <v>159</v>
      </c>
      <c r="C37" s="59"/>
      <c r="D37" s="60"/>
      <c r="E37" s="59"/>
      <c r="F37" s="58">
        <f t="shared" si="4"/>
        <v>0</v>
      </c>
      <c r="G37" s="58">
        <f t="shared" si="5"/>
        <v>0</v>
      </c>
      <c r="H37" s="57">
        <f t="shared" si="6"/>
        <v>0</v>
      </c>
      <c r="I37" s="323"/>
    </row>
    <row r="38" spans="1:9">
      <c r="A38" s="61">
        <v>175</v>
      </c>
      <c r="B38" s="59">
        <v>181</v>
      </c>
      <c r="C38" s="59"/>
      <c r="D38" s="60"/>
      <c r="E38" s="59"/>
      <c r="F38" s="58">
        <f t="shared" si="4"/>
        <v>0</v>
      </c>
      <c r="G38" s="58">
        <f t="shared" si="5"/>
        <v>0</v>
      </c>
      <c r="H38" s="57">
        <f t="shared" si="6"/>
        <v>0</v>
      </c>
      <c r="I38" s="323"/>
    </row>
    <row r="39" spans="1:9">
      <c r="A39" s="61">
        <v>200</v>
      </c>
      <c r="B39" s="59">
        <v>219</v>
      </c>
      <c r="C39" s="59"/>
      <c r="D39" s="60"/>
      <c r="E39" s="59"/>
      <c r="F39" s="58">
        <f t="shared" si="4"/>
        <v>0</v>
      </c>
      <c r="G39" s="58">
        <f t="shared" si="5"/>
        <v>0</v>
      </c>
      <c r="H39" s="57">
        <f t="shared" si="6"/>
        <v>0</v>
      </c>
      <c r="I39" s="323"/>
    </row>
    <row r="40" spans="1:9">
      <c r="A40" s="61">
        <v>250</v>
      </c>
      <c r="B40" s="59">
        <v>273</v>
      </c>
      <c r="C40" s="59"/>
      <c r="D40" s="60"/>
      <c r="E40" s="59"/>
      <c r="F40" s="58">
        <f t="shared" si="4"/>
        <v>0</v>
      </c>
      <c r="G40" s="58">
        <f t="shared" si="5"/>
        <v>0</v>
      </c>
      <c r="H40" s="57">
        <f t="shared" si="6"/>
        <v>0</v>
      </c>
      <c r="I40" s="323"/>
    </row>
    <row r="41" spans="1:9">
      <c r="A41" s="61">
        <v>275</v>
      </c>
      <c r="B41" s="59"/>
      <c r="C41" s="59"/>
      <c r="D41" s="60"/>
      <c r="E41" s="59"/>
      <c r="F41" s="58">
        <f t="shared" si="4"/>
        <v>0</v>
      </c>
      <c r="G41" s="58">
        <f t="shared" si="5"/>
        <v>0</v>
      </c>
      <c r="H41" s="57">
        <f t="shared" si="6"/>
        <v>0</v>
      </c>
      <c r="I41" s="323"/>
    </row>
    <row r="42" spans="1:9">
      <c r="A42" s="61">
        <v>300</v>
      </c>
      <c r="B42" s="59"/>
      <c r="C42" s="59"/>
      <c r="D42" s="60"/>
      <c r="E42" s="59"/>
      <c r="F42" s="58">
        <f t="shared" si="4"/>
        <v>0</v>
      </c>
      <c r="G42" s="58">
        <f t="shared" si="5"/>
        <v>0</v>
      </c>
      <c r="H42" s="57">
        <f t="shared" si="6"/>
        <v>0</v>
      </c>
      <c r="I42" s="323"/>
    </row>
    <row r="43" spans="1:9">
      <c r="A43" s="61">
        <v>350</v>
      </c>
      <c r="B43" s="59"/>
      <c r="C43" s="59"/>
      <c r="D43" s="60"/>
      <c r="E43" s="59"/>
      <c r="F43" s="58">
        <f t="shared" si="4"/>
        <v>0</v>
      </c>
      <c r="G43" s="58">
        <f t="shared" si="5"/>
        <v>0</v>
      </c>
      <c r="H43" s="57">
        <f t="shared" si="6"/>
        <v>0</v>
      </c>
      <c r="I43" s="323"/>
    </row>
    <row r="44" spans="1:9">
      <c r="A44" s="61">
        <v>400</v>
      </c>
      <c r="B44" s="59"/>
      <c r="C44" s="59"/>
      <c r="D44" s="60"/>
      <c r="E44" s="59"/>
      <c r="F44" s="58">
        <f t="shared" si="4"/>
        <v>0</v>
      </c>
      <c r="G44" s="58">
        <f t="shared" si="5"/>
        <v>0</v>
      </c>
      <c r="H44" s="57">
        <f t="shared" si="6"/>
        <v>0</v>
      </c>
      <c r="I44" s="323"/>
    </row>
    <row r="45" spans="1:9">
      <c r="A45" s="61">
        <v>450</v>
      </c>
      <c r="B45" s="59"/>
      <c r="C45" s="59"/>
      <c r="D45" s="60"/>
      <c r="E45" s="59"/>
      <c r="F45" s="58">
        <f t="shared" si="4"/>
        <v>0</v>
      </c>
      <c r="G45" s="58">
        <f t="shared" si="5"/>
        <v>0</v>
      </c>
      <c r="H45" s="57">
        <f t="shared" si="6"/>
        <v>0</v>
      </c>
      <c r="I45" s="323"/>
    </row>
    <row r="46" spans="1:9">
      <c r="A46" s="61">
        <v>500</v>
      </c>
      <c r="B46" s="59"/>
      <c r="C46" s="59"/>
      <c r="D46" s="60"/>
      <c r="E46" s="59"/>
      <c r="F46" s="58">
        <f t="shared" si="4"/>
        <v>0</v>
      </c>
      <c r="G46" s="58">
        <f t="shared" si="5"/>
        <v>0</v>
      </c>
      <c r="H46" s="57">
        <f t="shared" si="6"/>
        <v>0</v>
      </c>
      <c r="I46" s="323"/>
    </row>
    <row r="47" spans="1:9" ht="15.75">
      <c r="A47" s="319" t="s">
        <v>79</v>
      </c>
      <c r="B47" s="320"/>
      <c r="C47" s="55" t="s">
        <v>78</v>
      </c>
      <c r="D47" s="56"/>
      <c r="E47" s="55"/>
      <c r="F47" s="55"/>
      <c r="G47" s="55"/>
      <c r="H47" s="54">
        <f>SUM(H24:H46)</f>
        <v>1.0259184794559981E-2</v>
      </c>
      <c r="I47" s="323"/>
    </row>
    <row r="48" spans="1:9" ht="21" thickBot="1">
      <c r="A48" s="321"/>
      <c r="B48" s="322"/>
      <c r="C48" s="322"/>
      <c r="D48" s="322"/>
      <c r="E48" s="322"/>
      <c r="F48" s="322"/>
      <c r="G48" s="322"/>
      <c r="H48" s="322"/>
      <c r="I48" s="324"/>
    </row>
  </sheetData>
  <mergeCells count="10">
    <mergeCell ref="A22:A23"/>
    <mergeCell ref="A47:B47"/>
    <mergeCell ref="A48:H48"/>
    <mergeCell ref="I22:I48"/>
    <mergeCell ref="C4:G4"/>
    <mergeCell ref="B5:D5"/>
    <mergeCell ref="E5:F5"/>
    <mergeCell ref="G5:H5"/>
    <mergeCell ref="B18:C18"/>
    <mergeCell ref="A21:H21"/>
  </mergeCells>
  <phoneticPr fontId="89" type="noConversion"/>
  <conditionalFormatting sqref="F24:H46">
    <cfRule type="cellIs" dxfId="7" priority="1" stopIfTrue="1" operator="equal">
      <formula>0</formula>
    </cfRule>
  </conditionalFormatting>
  <dataValidations count="1">
    <dataValidation type="decimal" operator="greaterThan" allowBlank="1" showInputMessage="1" showErrorMessage="1" errorTitle="输入错误" error="必须输入数值！" sqref="B24:E46">
      <formula1>0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Option Button 1">
              <controlPr defaultSize="0" autoFill="0" autoLine="0" autoPict="0">
                <anchor moveWithCells="1" sizeWithCells="1">
                  <from>
                    <xdr:col>6</xdr:col>
                    <xdr:colOff>1219200</xdr:colOff>
                    <xdr:row>4</xdr:row>
                    <xdr:rowOff>38100</xdr:rowOff>
                  </from>
                  <to>
                    <xdr:col>7</xdr:col>
                    <xdr:colOff>523875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Option Button 2">
              <controlPr defaultSize="0" autoFill="0" autoLine="0" autoPict="0">
                <anchor moveWithCells="1" sizeWithCells="1">
                  <from>
                    <xdr:col>7</xdr:col>
                    <xdr:colOff>600075</xdr:colOff>
                    <xdr:row>4</xdr:row>
                    <xdr:rowOff>38100</xdr:rowOff>
                  </from>
                  <to>
                    <xdr:col>7</xdr:col>
                    <xdr:colOff>1276350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9"/>
  <sheetViews>
    <sheetView workbookViewId="0">
      <pane ySplit="3" topLeftCell="A4" activePane="bottomLeft" state="frozen"/>
      <selection pane="bottomLeft" activeCell="G1" sqref="G1"/>
    </sheetView>
  </sheetViews>
  <sheetFormatPr defaultColWidth="8.125" defaultRowHeight="13.5"/>
  <cols>
    <col min="1" max="1" width="8.125" style="86"/>
    <col min="2" max="2" width="8.5" style="86" customWidth="1"/>
    <col min="3" max="4" width="9.75" style="86" customWidth="1"/>
    <col min="5" max="5" width="9.875" style="86" customWidth="1"/>
    <col min="6" max="6" width="10.125" style="86" customWidth="1"/>
    <col min="7" max="16384" width="8.125" style="77"/>
  </cols>
  <sheetData>
    <row r="1" spans="1:6" ht="21" customHeight="1">
      <c r="A1" s="334" t="s">
        <v>118</v>
      </c>
      <c r="B1" s="334"/>
      <c r="C1" s="334"/>
      <c r="D1" s="334"/>
      <c r="E1" s="334"/>
      <c r="F1" s="334"/>
    </row>
    <row r="2" spans="1:6" ht="15.75">
      <c r="A2" s="335" t="s">
        <v>119</v>
      </c>
      <c r="B2" s="71" t="s">
        <v>114</v>
      </c>
      <c r="C2" s="71" t="s">
        <v>120</v>
      </c>
      <c r="D2" s="71" t="s">
        <v>121</v>
      </c>
      <c r="E2" s="71" t="s">
        <v>120</v>
      </c>
      <c r="F2" s="71" t="s">
        <v>122</v>
      </c>
    </row>
    <row r="3" spans="1:6" ht="15.75">
      <c r="A3" s="335"/>
      <c r="B3" s="78" t="s">
        <v>112</v>
      </c>
      <c r="C3" s="71" t="s">
        <v>123</v>
      </c>
      <c r="D3" s="78" t="s">
        <v>107</v>
      </c>
      <c r="E3" s="71" t="s">
        <v>124</v>
      </c>
      <c r="F3" s="78" t="s">
        <v>125</v>
      </c>
    </row>
    <row r="4" spans="1:6" ht="18" customHeight="1">
      <c r="A4" s="79">
        <v>13</v>
      </c>
      <c r="B4" s="80">
        <v>0.438</v>
      </c>
      <c r="C4" s="81"/>
      <c r="D4" s="81"/>
      <c r="E4" s="80">
        <f>B4*C4</f>
        <v>0</v>
      </c>
      <c r="F4" s="82">
        <f t="shared" ref="F4:F17" si="0">B4*D4/1000</f>
        <v>0</v>
      </c>
    </row>
    <row r="5" spans="1:6" ht="18" customHeight="1">
      <c r="A5" s="79">
        <v>16</v>
      </c>
      <c r="B5" s="80">
        <v>0.58099999999999996</v>
      </c>
      <c r="C5" s="81"/>
      <c r="D5" s="81"/>
      <c r="E5" s="80">
        <f t="shared" ref="E5:E17" si="1">B5*C5</f>
        <v>0</v>
      </c>
      <c r="F5" s="82">
        <f t="shared" si="0"/>
        <v>0</v>
      </c>
    </row>
    <row r="6" spans="1:6" ht="18" customHeight="1">
      <c r="A6" s="79">
        <v>20</v>
      </c>
      <c r="B6" s="80">
        <v>0.76600000000000001</v>
      </c>
      <c r="C6" s="81"/>
      <c r="D6" s="81"/>
      <c r="E6" s="80">
        <f t="shared" si="1"/>
        <v>0</v>
      </c>
      <c r="F6" s="82">
        <f t="shared" si="0"/>
        <v>0</v>
      </c>
    </row>
    <row r="7" spans="1:6" ht="18" customHeight="1">
      <c r="A7" s="79">
        <v>25</v>
      </c>
      <c r="B7" s="80">
        <v>1.048</v>
      </c>
      <c r="C7" s="81"/>
      <c r="D7" s="81"/>
      <c r="E7" s="80">
        <f t="shared" si="1"/>
        <v>0</v>
      </c>
      <c r="F7" s="82">
        <f t="shared" si="0"/>
        <v>0</v>
      </c>
    </row>
    <row r="8" spans="1:6" ht="18" customHeight="1">
      <c r="A8" s="79">
        <v>32</v>
      </c>
      <c r="B8" s="80">
        <v>1.329</v>
      </c>
      <c r="C8" s="81"/>
      <c r="D8" s="81"/>
      <c r="E8" s="80">
        <f t="shared" si="1"/>
        <v>0</v>
      </c>
      <c r="F8" s="82">
        <f t="shared" si="0"/>
        <v>0</v>
      </c>
    </row>
    <row r="9" spans="1:6" ht="18" customHeight="1">
      <c r="A9" s="79">
        <v>40</v>
      </c>
      <c r="B9" s="80">
        <v>1.66</v>
      </c>
      <c r="C9" s="81"/>
      <c r="D9" s="81"/>
      <c r="E9" s="80">
        <f t="shared" si="1"/>
        <v>0</v>
      </c>
      <c r="F9" s="82">
        <f t="shared" si="0"/>
        <v>0</v>
      </c>
    </row>
    <row r="10" spans="1:6" ht="18" customHeight="1">
      <c r="A10" s="79">
        <v>50</v>
      </c>
      <c r="B10" s="80">
        <v>2.4</v>
      </c>
      <c r="C10" s="81"/>
      <c r="D10" s="81"/>
      <c r="E10" s="80">
        <f t="shared" si="1"/>
        <v>0</v>
      </c>
      <c r="F10" s="82">
        <f t="shared" si="0"/>
        <v>0</v>
      </c>
    </row>
    <row r="11" spans="1:6" ht="18" customHeight="1">
      <c r="A11" s="79">
        <v>65</v>
      </c>
      <c r="B11" s="80">
        <v>3.76</v>
      </c>
      <c r="C11" s="81"/>
      <c r="D11" s="81"/>
      <c r="E11" s="80">
        <f t="shared" si="1"/>
        <v>0</v>
      </c>
      <c r="F11" s="82">
        <f t="shared" si="0"/>
        <v>0</v>
      </c>
    </row>
    <row r="12" spans="1:6" ht="18" customHeight="1">
      <c r="A12" s="79">
        <v>76</v>
      </c>
      <c r="B12" s="80">
        <v>5.76</v>
      </c>
      <c r="C12" s="81"/>
      <c r="D12" s="81"/>
      <c r="E12" s="80">
        <f t="shared" si="1"/>
        <v>0</v>
      </c>
      <c r="F12" s="82">
        <f t="shared" si="0"/>
        <v>0</v>
      </c>
    </row>
    <row r="13" spans="1:6" ht="18" customHeight="1">
      <c r="A13" s="79"/>
      <c r="B13" s="80"/>
      <c r="C13" s="81"/>
      <c r="D13" s="81"/>
      <c r="E13" s="80">
        <f t="shared" si="1"/>
        <v>0</v>
      </c>
      <c r="F13" s="82">
        <f t="shared" si="0"/>
        <v>0</v>
      </c>
    </row>
    <row r="14" spans="1:6" ht="18" customHeight="1">
      <c r="A14" s="79"/>
      <c r="B14" s="80"/>
      <c r="C14" s="81"/>
      <c r="D14" s="81"/>
      <c r="E14" s="80">
        <f t="shared" si="1"/>
        <v>0</v>
      </c>
      <c r="F14" s="82">
        <f t="shared" si="0"/>
        <v>0</v>
      </c>
    </row>
    <row r="15" spans="1:6" ht="18" customHeight="1">
      <c r="A15" s="79"/>
      <c r="B15" s="80"/>
      <c r="C15" s="81"/>
      <c r="D15" s="81"/>
      <c r="E15" s="80">
        <f t="shared" si="1"/>
        <v>0</v>
      </c>
      <c r="F15" s="82">
        <f t="shared" si="0"/>
        <v>0</v>
      </c>
    </row>
    <row r="16" spans="1:6" ht="18" customHeight="1">
      <c r="A16" s="79"/>
      <c r="B16" s="80"/>
      <c r="C16" s="81"/>
      <c r="D16" s="81"/>
      <c r="E16" s="80">
        <f t="shared" si="1"/>
        <v>0</v>
      </c>
      <c r="F16" s="82">
        <f t="shared" si="0"/>
        <v>0</v>
      </c>
    </row>
    <row r="17" spans="1:6" ht="18" customHeight="1">
      <c r="A17" s="79"/>
      <c r="B17" s="80"/>
      <c r="C17" s="81"/>
      <c r="D17" s="81"/>
      <c r="E17" s="80">
        <f t="shared" si="1"/>
        <v>0</v>
      </c>
      <c r="F17" s="82">
        <f t="shared" si="0"/>
        <v>0</v>
      </c>
    </row>
    <row r="18" spans="1:6" ht="18" customHeight="1">
      <c r="A18" s="336" t="s">
        <v>126</v>
      </c>
      <c r="B18" s="336"/>
      <c r="C18" s="83" t="s">
        <v>127</v>
      </c>
      <c r="D18" s="84"/>
      <c r="E18" s="84"/>
      <c r="F18" s="85">
        <f>SUM(F4:F10)</f>
        <v>0</v>
      </c>
    </row>
    <row r="19" spans="1:6" ht="20.25">
      <c r="A19" s="337"/>
      <c r="B19" s="338"/>
      <c r="C19" s="338"/>
      <c r="D19" s="338"/>
      <c r="E19" s="338"/>
      <c r="F19" s="338"/>
    </row>
  </sheetData>
  <sheetProtection password="CC2F" sheet="1" formatCells="0" formatColumns="0" formatRows="0" insertColumns="0" insertRows="0" insertHyperlinks="0" deleteColumns="0" deleteRows="0" sort="0" autoFilter="0" pivotTables="0"/>
  <mergeCells count="4">
    <mergeCell ref="A1:F1"/>
    <mergeCell ref="A2:A3"/>
    <mergeCell ref="A18:B18"/>
    <mergeCell ref="A19:F19"/>
  </mergeCells>
  <phoneticPr fontId="42" type="noConversion"/>
  <conditionalFormatting sqref="E4:F17">
    <cfRule type="cellIs" dxfId="6" priority="1" stopIfTrue="1" operator="equal">
      <formula>0</formula>
    </cfRule>
  </conditionalFormatting>
  <dataValidations count="1">
    <dataValidation type="decimal" operator="greaterThan" allowBlank="1" showInputMessage="1" showErrorMessage="1" errorTitle="输入错误" error="必须输入数值！" sqref="C4:D17">
      <formula1>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57"/>
  <sheetViews>
    <sheetView workbookViewId="0">
      <pane ySplit="3" topLeftCell="A7" activePane="bottomLeft" state="frozenSplit"/>
      <selection pane="bottomLeft" activeCell="K18" sqref="K18"/>
    </sheetView>
  </sheetViews>
  <sheetFormatPr defaultColWidth="8.75" defaultRowHeight="13.5"/>
  <cols>
    <col min="1" max="3" width="7.75" style="64" customWidth="1"/>
    <col min="4" max="4" width="11.375" style="64" customWidth="1"/>
    <col min="5" max="5" width="10" style="64" customWidth="1"/>
    <col min="6" max="6" width="10.25" style="64" customWidth="1"/>
    <col min="7" max="7" width="9.625" style="64" customWidth="1"/>
    <col min="8" max="16384" width="8.75" style="64"/>
  </cols>
  <sheetData>
    <row r="1" spans="1:8" ht="28.5" customHeight="1">
      <c r="A1" s="339" t="s">
        <v>117</v>
      </c>
      <c r="B1" s="339"/>
      <c r="C1" s="339"/>
      <c r="D1" s="339"/>
      <c r="E1" s="339"/>
      <c r="F1" s="339"/>
      <c r="G1" s="339"/>
      <c r="H1" s="339"/>
    </row>
    <row r="2" spans="1:8" ht="15.75">
      <c r="A2" s="340" t="s">
        <v>105</v>
      </c>
      <c r="B2" s="340" t="s">
        <v>116</v>
      </c>
      <c r="C2" s="340" t="s">
        <v>103</v>
      </c>
      <c r="D2" s="71" t="s">
        <v>108</v>
      </c>
      <c r="E2" s="71" t="s">
        <v>115</v>
      </c>
      <c r="F2" s="71" t="s">
        <v>98</v>
      </c>
      <c r="G2" s="71" t="s">
        <v>114</v>
      </c>
      <c r="H2" s="71" t="s">
        <v>98</v>
      </c>
    </row>
    <row r="3" spans="1:8" ht="15.75">
      <c r="A3" s="341"/>
      <c r="B3" s="341"/>
      <c r="C3" s="341"/>
      <c r="D3" s="71" t="s">
        <v>97</v>
      </c>
      <c r="E3" s="71" t="s">
        <v>96</v>
      </c>
      <c r="F3" s="71" t="s">
        <v>113</v>
      </c>
      <c r="G3" s="71" t="s">
        <v>112</v>
      </c>
      <c r="H3" s="71" t="s">
        <v>111</v>
      </c>
    </row>
    <row r="4" spans="1:8" ht="20.100000000000001" customHeight="1">
      <c r="A4" s="70">
        <v>80</v>
      </c>
      <c r="B4" s="69">
        <v>98</v>
      </c>
      <c r="C4" s="69">
        <v>6</v>
      </c>
      <c r="D4" s="68">
        <v>6</v>
      </c>
      <c r="E4" s="67">
        <v>77</v>
      </c>
      <c r="F4" s="66"/>
      <c r="G4" s="65">
        <f t="shared" ref="G4:G29" si="0">E4/(IF(D4=0,1,D4))</f>
        <v>12.833333333333334</v>
      </c>
      <c r="H4" s="65">
        <f t="shared" ref="H4:H29" si="1">G4*F4</f>
        <v>0</v>
      </c>
    </row>
    <row r="5" spans="1:8" ht="20.100000000000001" customHeight="1">
      <c r="A5" s="70">
        <v>100</v>
      </c>
      <c r="B5" s="69">
        <v>118</v>
      </c>
      <c r="C5" s="69">
        <v>6</v>
      </c>
      <c r="D5" s="68">
        <v>6</v>
      </c>
      <c r="E5" s="67">
        <v>95</v>
      </c>
      <c r="F5" s="66"/>
      <c r="G5" s="65">
        <f t="shared" si="0"/>
        <v>15.833333333333334</v>
      </c>
      <c r="H5" s="65">
        <f t="shared" si="1"/>
        <v>0</v>
      </c>
    </row>
    <row r="6" spans="1:8" ht="20.100000000000001" customHeight="1">
      <c r="A6" s="70">
        <v>125</v>
      </c>
      <c r="B6" s="69">
        <v>144</v>
      </c>
      <c r="C6" s="69">
        <v>6</v>
      </c>
      <c r="D6" s="68">
        <v>6</v>
      </c>
      <c r="E6" s="67">
        <v>119</v>
      </c>
      <c r="F6" s="66"/>
      <c r="G6" s="65">
        <f t="shared" si="0"/>
        <v>19.833333333333332</v>
      </c>
      <c r="H6" s="65">
        <f t="shared" si="1"/>
        <v>0</v>
      </c>
    </row>
    <row r="7" spans="1:8" ht="20.100000000000001" customHeight="1">
      <c r="A7" s="70">
        <v>150</v>
      </c>
      <c r="B7" s="69">
        <v>170</v>
      </c>
      <c r="C7" s="69">
        <v>6</v>
      </c>
      <c r="D7" s="68">
        <v>6</v>
      </c>
      <c r="E7" s="67">
        <v>144</v>
      </c>
      <c r="F7" s="66"/>
      <c r="G7" s="65">
        <f t="shared" si="0"/>
        <v>24</v>
      </c>
      <c r="H7" s="65">
        <f t="shared" si="1"/>
        <v>0</v>
      </c>
    </row>
    <row r="8" spans="1:8" ht="20.100000000000001" customHeight="1">
      <c r="A8" s="70">
        <v>200</v>
      </c>
      <c r="B8" s="69">
        <v>222</v>
      </c>
      <c r="C8" s="69">
        <v>6.3</v>
      </c>
      <c r="D8" s="68">
        <v>6</v>
      </c>
      <c r="E8" s="67">
        <v>194</v>
      </c>
      <c r="F8" s="66"/>
      <c r="G8" s="65">
        <f t="shared" si="0"/>
        <v>32.333333333333336</v>
      </c>
      <c r="H8" s="65">
        <f t="shared" si="1"/>
        <v>0</v>
      </c>
    </row>
    <row r="9" spans="1:8" ht="20.100000000000001" customHeight="1">
      <c r="A9" s="70">
        <v>250</v>
      </c>
      <c r="B9" s="69">
        <v>274</v>
      </c>
      <c r="C9" s="69">
        <v>6.8</v>
      </c>
      <c r="D9" s="68">
        <v>6</v>
      </c>
      <c r="E9" s="67">
        <v>255</v>
      </c>
      <c r="F9" s="66"/>
      <c r="G9" s="65">
        <f t="shared" si="0"/>
        <v>42.5</v>
      </c>
      <c r="H9" s="65">
        <f t="shared" si="1"/>
        <v>0</v>
      </c>
    </row>
    <row r="10" spans="1:8" ht="20.100000000000001" customHeight="1">
      <c r="A10" s="70">
        <v>300</v>
      </c>
      <c r="B10" s="69">
        <v>326</v>
      </c>
      <c r="C10" s="69">
        <v>7.2</v>
      </c>
      <c r="D10" s="68">
        <v>6</v>
      </c>
      <c r="E10" s="67">
        <v>323</v>
      </c>
      <c r="F10" s="66"/>
      <c r="G10" s="65">
        <f t="shared" si="0"/>
        <v>53.833333333333336</v>
      </c>
      <c r="H10" s="65">
        <f t="shared" si="1"/>
        <v>0</v>
      </c>
    </row>
    <row r="11" spans="1:8" ht="20.100000000000001" customHeight="1">
      <c r="A11" s="70">
        <v>350</v>
      </c>
      <c r="B11" s="69">
        <v>378</v>
      </c>
      <c r="C11" s="69">
        <v>7.7</v>
      </c>
      <c r="D11" s="68">
        <v>6</v>
      </c>
      <c r="E11" s="67">
        <v>403</v>
      </c>
      <c r="F11" s="66"/>
      <c r="G11" s="65">
        <f t="shared" si="0"/>
        <v>67.166666666666671</v>
      </c>
      <c r="H11" s="65">
        <f t="shared" si="1"/>
        <v>0</v>
      </c>
    </row>
    <row r="12" spans="1:8" ht="20.100000000000001" customHeight="1">
      <c r="A12" s="70">
        <v>400</v>
      </c>
      <c r="B12" s="69">
        <v>429</v>
      </c>
      <c r="C12" s="69">
        <v>8.1</v>
      </c>
      <c r="D12" s="68">
        <v>6</v>
      </c>
      <c r="E12" s="67">
        <v>482</v>
      </c>
      <c r="F12" s="66"/>
      <c r="G12" s="65">
        <f t="shared" si="0"/>
        <v>80.333333333333329</v>
      </c>
      <c r="H12" s="65">
        <f t="shared" si="1"/>
        <v>0</v>
      </c>
    </row>
    <row r="13" spans="1:8" ht="20.100000000000001" customHeight="1">
      <c r="A13" s="70">
        <v>450</v>
      </c>
      <c r="B13" s="69">
        <v>480</v>
      </c>
      <c r="C13" s="69">
        <v>8.6</v>
      </c>
      <c r="D13" s="68">
        <v>6</v>
      </c>
      <c r="E13" s="67">
        <v>575</v>
      </c>
      <c r="F13" s="66"/>
      <c r="G13" s="65">
        <f t="shared" si="0"/>
        <v>95.833333333333329</v>
      </c>
      <c r="H13" s="65">
        <f t="shared" si="1"/>
        <v>0</v>
      </c>
    </row>
    <row r="14" spans="1:8" ht="20.100000000000001" customHeight="1">
      <c r="A14" s="70">
        <v>500</v>
      </c>
      <c r="B14" s="69">
        <v>532</v>
      </c>
      <c r="C14" s="69">
        <v>9</v>
      </c>
      <c r="D14" s="68">
        <v>6</v>
      </c>
      <c r="E14" s="67">
        <v>669</v>
      </c>
      <c r="F14" s="66"/>
      <c r="G14" s="65">
        <f t="shared" si="0"/>
        <v>111.5</v>
      </c>
      <c r="H14" s="65">
        <f t="shared" si="1"/>
        <v>0</v>
      </c>
    </row>
    <row r="15" spans="1:8" ht="20.100000000000001" customHeight="1">
      <c r="A15" s="70">
        <v>600</v>
      </c>
      <c r="B15" s="69">
        <v>635</v>
      </c>
      <c r="C15" s="69">
        <v>9.9</v>
      </c>
      <c r="D15" s="68">
        <v>6</v>
      </c>
      <c r="E15" s="67">
        <v>882</v>
      </c>
      <c r="F15" s="66"/>
      <c r="G15" s="65">
        <f t="shared" si="0"/>
        <v>147</v>
      </c>
      <c r="H15" s="65">
        <f t="shared" si="1"/>
        <v>0</v>
      </c>
    </row>
    <row r="16" spans="1:8" ht="20.100000000000001" customHeight="1">
      <c r="A16" s="70">
        <v>700</v>
      </c>
      <c r="B16" s="69">
        <v>738</v>
      </c>
      <c r="C16" s="69">
        <v>10.8</v>
      </c>
      <c r="D16" s="68">
        <v>6</v>
      </c>
      <c r="E16" s="67">
        <v>1123</v>
      </c>
      <c r="F16" s="66"/>
      <c r="G16" s="65">
        <f t="shared" si="0"/>
        <v>187.16666666666666</v>
      </c>
      <c r="H16" s="65">
        <f t="shared" si="1"/>
        <v>0</v>
      </c>
    </row>
    <row r="17" spans="1:8" ht="20.100000000000001" customHeight="1">
      <c r="A17" s="70">
        <v>800</v>
      </c>
      <c r="B17" s="69">
        <v>842</v>
      </c>
      <c r="C17" s="69">
        <v>11.7</v>
      </c>
      <c r="D17" s="68">
        <v>6</v>
      </c>
      <c r="E17" s="67">
        <v>1394</v>
      </c>
      <c r="F17" s="66"/>
      <c r="G17" s="65">
        <f t="shared" si="0"/>
        <v>232.33333333333334</v>
      </c>
      <c r="H17" s="65">
        <f t="shared" si="1"/>
        <v>0</v>
      </c>
    </row>
    <row r="18" spans="1:8" ht="20.100000000000001" customHeight="1">
      <c r="A18" s="70">
        <v>900</v>
      </c>
      <c r="B18" s="69">
        <v>945</v>
      </c>
      <c r="C18" s="69">
        <v>12.6</v>
      </c>
      <c r="D18" s="68">
        <v>6</v>
      </c>
      <c r="E18" s="67">
        <v>1691</v>
      </c>
      <c r="F18" s="66"/>
      <c r="G18" s="65">
        <f t="shared" si="0"/>
        <v>281.83333333333331</v>
      </c>
      <c r="H18" s="65">
        <f t="shared" si="1"/>
        <v>0</v>
      </c>
    </row>
    <row r="19" spans="1:8" ht="20.100000000000001" customHeight="1">
      <c r="A19" s="70">
        <v>1000</v>
      </c>
      <c r="B19" s="69">
        <v>1048</v>
      </c>
      <c r="C19" s="69">
        <v>13.5</v>
      </c>
      <c r="D19" s="68">
        <v>6</v>
      </c>
      <c r="E19" s="67">
        <v>2017</v>
      </c>
      <c r="F19" s="66"/>
      <c r="G19" s="65">
        <f t="shared" si="0"/>
        <v>336.16666666666669</v>
      </c>
      <c r="H19" s="65">
        <f t="shared" si="1"/>
        <v>0</v>
      </c>
    </row>
    <row r="20" spans="1:8" ht="20.100000000000001" customHeight="1">
      <c r="A20" s="70">
        <v>1100</v>
      </c>
      <c r="B20" s="69">
        <v>1152</v>
      </c>
      <c r="C20" s="69">
        <v>14.4</v>
      </c>
      <c r="D20" s="68">
        <v>6</v>
      </c>
      <c r="E20" s="67">
        <v>2372</v>
      </c>
      <c r="F20" s="66"/>
      <c r="G20" s="65">
        <f t="shared" si="0"/>
        <v>395.33333333333331</v>
      </c>
      <c r="H20" s="65">
        <f t="shared" si="1"/>
        <v>0</v>
      </c>
    </row>
    <row r="21" spans="1:8" ht="20.100000000000001" customHeight="1">
      <c r="A21" s="70">
        <v>1200</v>
      </c>
      <c r="B21" s="69">
        <v>1255</v>
      </c>
      <c r="C21" s="69">
        <v>15.3</v>
      </c>
      <c r="D21" s="68">
        <v>6</v>
      </c>
      <c r="E21" s="74">
        <v>2758</v>
      </c>
      <c r="F21" s="66"/>
      <c r="G21" s="65">
        <f t="shared" si="0"/>
        <v>459.66666666666669</v>
      </c>
      <c r="H21" s="65">
        <f t="shared" si="1"/>
        <v>0</v>
      </c>
    </row>
    <row r="22" spans="1:8" ht="20.100000000000001" customHeight="1">
      <c r="A22" s="70">
        <v>1400</v>
      </c>
      <c r="B22" s="69">
        <v>1462</v>
      </c>
      <c r="C22" s="69">
        <v>17.100000000000001</v>
      </c>
      <c r="D22" s="68">
        <v>6</v>
      </c>
      <c r="E22" s="74">
        <v>3669</v>
      </c>
      <c r="F22" s="66"/>
      <c r="G22" s="65">
        <f t="shared" si="0"/>
        <v>611.5</v>
      </c>
      <c r="H22" s="65">
        <f t="shared" si="1"/>
        <v>0</v>
      </c>
    </row>
    <row r="23" spans="1:8" ht="20.100000000000001" customHeight="1">
      <c r="A23" s="70">
        <v>1500</v>
      </c>
      <c r="B23" s="69">
        <v>1565</v>
      </c>
      <c r="C23" s="69">
        <v>18</v>
      </c>
      <c r="D23" s="68">
        <v>6</v>
      </c>
      <c r="E23" s="74">
        <v>4175</v>
      </c>
      <c r="F23" s="66"/>
      <c r="G23" s="65">
        <f t="shared" si="0"/>
        <v>695.83333333333337</v>
      </c>
      <c r="H23" s="65">
        <f t="shared" si="1"/>
        <v>0</v>
      </c>
    </row>
    <row r="24" spans="1:8" ht="20.100000000000001" customHeight="1">
      <c r="A24" s="70">
        <v>1600</v>
      </c>
      <c r="B24" s="69">
        <v>1668</v>
      </c>
      <c r="C24" s="69">
        <v>18.899999999999999</v>
      </c>
      <c r="D24" s="68">
        <v>6</v>
      </c>
      <c r="E24" s="74">
        <v>4668</v>
      </c>
      <c r="F24" s="66"/>
      <c r="G24" s="65">
        <f t="shared" si="0"/>
        <v>778</v>
      </c>
      <c r="H24" s="65">
        <f t="shared" si="1"/>
        <v>0</v>
      </c>
    </row>
    <row r="25" spans="1:8" ht="20.100000000000001" customHeight="1">
      <c r="A25" s="70">
        <v>1100</v>
      </c>
      <c r="B25" s="69">
        <v>1152</v>
      </c>
      <c r="C25" s="69">
        <v>14.4</v>
      </c>
      <c r="D25" s="75">
        <v>8</v>
      </c>
      <c r="E25" s="74">
        <v>3152</v>
      </c>
      <c r="F25" s="66"/>
      <c r="G25" s="65">
        <f t="shared" si="0"/>
        <v>394</v>
      </c>
      <c r="H25" s="65">
        <f t="shared" si="1"/>
        <v>0</v>
      </c>
    </row>
    <row r="26" spans="1:8" ht="20.100000000000001" customHeight="1">
      <c r="A26" s="70">
        <v>1200</v>
      </c>
      <c r="B26" s="69">
        <v>1255</v>
      </c>
      <c r="C26" s="69">
        <v>15.3</v>
      </c>
      <c r="D26" s="75">
        <v>8</v>
      </c>
      <c r="E26" s="74">
        <v>3661</v>
      </c>
      <c r="F26" s="66"/>
      <c r="G26" s="65">
        <f t="shared" si="0"/>
        <v>457.625</v>
      </c>
      <c r="H26" s="65">
        <f t="shared" si="1"/>
        <v>0</v>
      </c>
    </row>
    <row r="27" spans="1:8" ht="20.100000000000001" customHeight="1">
      <c r="A27" s="70">
        <v>1400</v>
      </c>
      <c r="B27" s="69">
        <v>1462</v>
      </c>
      <c r="C27" s="69">
        <v>17.100000000000001</v>
      </c>
      <c r="D27" s="75">
        <v>8</v>
      </c>
      <c r="E27" s="74">
        <v>4739</v>
      </c>
      <c r="F27" s="66"/>
      <c r="G27" s="65">
        <f t="shared" si="0"/>
        <v>592.375</v>
      </c>
      <c r="H27" s="65">
        <f t="shared" si="1"/>
        <v>0</v>
      </c>
    </row>
    <row r="28" spans="1:8" ht="20.100000000000001" customHeight="1">
      <c r="A28" s="70">
        <v>1500</v>
      </c>
      <c r="B28" s="69">
        <v>1565</v>
      </c>
      <c r="C28" s="69">
        <v>18</v>
      </c>
      <c r="D28" s="75">
        <v>8</v>
      </c>
      <c r="E28" s="74">
        <v>5501</v>
      </c>
      <c r="F28" s="66"/>
      <c r="G28" s="65">
        <f t="shared" si="0"/>
        <v>687.625</v>
      </c>
      <c r="H28" s="65">
        <f t="shared" si="1"/>
        <v>0</v>
      </c>
    </row>
    <row r="29" spans="1:8" ht="20.100000000000001" customHeight="1">
      <c r="A29" s="70">
        <v>1600</v>
      </c>
      <c r="B29" s="69">
        <v>1668</v>
      </c>
      <c r="C29" s="69">
        <v>18.899999999999999</v>
      </c>
      <c r="D29" s="75">
        <v>8</v>
      </c>
      <c r="E29" s="74">
        <v>6152</v>
      </c>
      <c r="F29" s="66"/>
      <c r="G29" s="65">
        <f t="shared" si="0"/>
        <v>769</v>
      </c>
      <c r="H29" s="65">
        <f t="shared" si="1"/>
        <v>0</v>
      </c>
    </row>
    <row r="30" spans="1:8">
      <c r="D30" s="76"/>
    </row>
    <row r="31" spans="1:8" ht="20.100000000000001" customHeight="1">
      <c r="A31" s="339" t="s">
        <v>110</v>
      </c>
      <c r="B31" s="339"/>
      <c r="C31" s="339"/>
      <c r="D31" s="339"/>
      <c r="E31" s="339"/>
      <c r="F31" s="339"/>
      <c r="G31" s="339"/>
      <c r="H31" s="339"/>
    </row>
    <row r="32" spans="1:8" ht="20.100000000000001" customHeight="1">
      <c r="A32" s="340" t="s">
        <v>105</v>
      </c>
      <c r="B32" s="340" t="s">
        <v>104</v>
      </c>
      <c r="C32" s="340" t="s">
        <v>109</v>
      </c>
      <c r="D32" s="71" t="s">
        <v>108</v>
      </c>
      <c r="E32" s="71" t="s">
        <v>101</v>
      </c>
      <c r="F32" s="71" t="s">
        <v>98</v>
      </c>
      <c r="G32" s="71" t="s">
        <v>99</v>
      </c>
      <c r="H32" s="71" t="s">
        <v>100</v>
      </c>
    </row>
    <row r="33" spans="1:8" ht="20.100000000000001" customHeight="1">
      <c r="A33" s="341"/>
      <c r="B33" s="341"/>
      <c r="C33" s="341"/>
      <c r="D33" s="71" t="s">
        <v>107</v>
      </c>
      <c r="E33" s="71" t="s">
        <v>96</v>
      </c>
      <c r="F33" s="71" t="s">
        <v>95</v>
      </c>
      <c r="G33" s="71" t="s">
        <v>94</v>
      </c>
      <c r="H33" s="71" t="s">
        <v>93</v>
      </c>
    </row>
    <row r="34" spans="1:8" ht="20.100000000000001" customHeight="1">
      <c r="A34" s="70">
        <v>1400</v>
      </c>
      <c r="B34" s="69">
        <v>1462</v>
      </c>
      <c r="C34" s="69">
        <v>17.100000000000001</v>
      </c>
      <c r="D34" s="75">
        <v>8.15</v>
      </c>
      <c r="E34" s="74">
        <v>4725</v>
      </c>
      <c r="F34" s="66"/>
      <c r="G34" s="65">
        <f t="shared" ref="G34:G41" si="2">E34/(IF(D34=0,1,D34))</f>
        <v>579.75460122699383</v>
      </c>
      <c r="H34" s="65">
        <f t="shared" ref="H34:H41" si="3">G34*F34</f>
        <v>0</v>
      </c>
    </row>
    <row r="35" spans="1:8" ht="20.100000000000001" customHeight="1">
      <c r="A35" s="70">
        <v>1500</v>
      </c>
      <c r="B35" s="69">
        <v>1565</v>
      </c>
      <c r="C35" s="69">
        <v>18</v>
      </c>
      <c r="D35" s="75">
        <v>8.15</v>
      </c>
      <c r="E35" s="74">
        <v>5325</v>
      </c>
      <c r="F35" s="66"/>
      <c r="G35" s="65">
        <f t="shared" si="2"/>
        <v>653.37423312883436</v>
      </c>
      <c r="H35" s="65">
        <f t="shared" si="3"/>
        <v>0</v>
      </c>
    </row>
    <row r="36" spans="1:8" ht="20.100000000000001" customHeight="1">
      <c r="A36" s="70">
        <v>1600</v>
      </c>
      <c r="B36" s="69">
        <v>1668</v>
      </c>
      <c r="C36" s="69">
        <v>18.899999999999999</v>
      </c>
      <c r="D36" s="75">
        <v>8.15</v>
      </c>
      <c r="E36" s="74">
        <v>6001</v>
      </c>
      <c r="F36" s="66"/>
      <c r="G36" s="65">
        <f t="shared" si="2"/>
        <v>736.31901840490798</v>
      </c>
      <c r="H36" s="65">
        <f t="shared" si="3"/>
        <v>0</v>
      </c>
    </row>
    <row r="37" spans="1:8" ht="20.100000000000001" customHeight="1">
      <c r="A37" s="70">
        <v>1800</v>
      </c>
      <c r="B37" s="69">
        <v>1875</v>
      </c>
      <c r="C37" s="69">
        <v>20.7</v>
      </c>
      <c r="D37" s="75">
        <v>8.15</v>
      </c>
      <c r="E37" s="74">
        <v>7419</v>
      </c>
      <c r="F37" s="66"/>
      <c r="G37" s="65">
        <f t="shared" si="2"/>
        <v>910.30674846625766</v>
      </c>
      <c r="H37" s="65">
        <f t="shared" si="3"/>
        <v>0</v>
      </c>
    </row>
    <row r="38" spans="1:8" ht="20.100000000000001" customHeight="1">
      <c r="A38" s="70">
        <v>2000</v>
      </c>
      <c r="B38" s="69">
        <v>2082</v>
      </c>
      <c r="C38" s="69">
        <v>22.5</v>
      </c>
      <c r="D38" s="75">
        <v>8.15</v>
      </c>
      <c r="E38" s="74">
        <v>8991</v>
      </c>
      <c r="F38" s="66"/>
      <c r="G38" s="65">
        <f t="shared" si="2"/>
        <v>1103.1901840490798</v>
      </c>
      <c r="H38" s="65">
        <f t="shared" si="3"/>
        <v>0</v>
      </c>
    </row>
    <row r="39" spans="1:8" ht="20.100000000000001" customHeight="1">
      <c r="A39" s="70">
        <v>2200</v>
      </c>
      <c r="B39" s="69">
        <v>2288</v>
      </c>
      <c r="C39" s="69">
        <v>24.3</v>
      </c>
      <c r="D39" s="75">
        <v>8.15</v>
      </c>
      <c r="E39" s="74">
        <v>10713</v>
      </c>
      <c r="F39" s="66"/>
      <c r="G39" s="65">
        <f t="shared" si="2"/>
        <v>1314.4785276073619</v>
      </c>
      <c r="H39" s="65">
        <f t="shared" si="3"/>
        <v>0</v>
      </c>
    </row>
    <row r="40" spans="1:8" ht="20.100000000000001" customHeight="1">
      <c r="A40" s="70">
        <v>2400</v>
      </c>
      <c r="B40" s="69">
        <v>2495</v>
      </c>
      <c r="C40" s="69">
        <v>26.1</v>
      </c>
      <c r="D40" s="75">
        <v>8.15</v>
      </c>
      <c r="E40" s="74">
        <v>12740</v>
      </c>
      <c r="F40" s="66"/>
      <c r="G40" s="65">
        <f t="shared" si="2"/>
        <v>1563.1901840490798</v>
      </c>
      <c r="H40" s="65">
        <f t="shared" si="3"/>
        <v>0</v>
      </c>
    </row>
    <row r="41" spans="1:8" ht="20.100000000000001" customHeight="1">
      <c r="A41" s="70">
        <v>2600</v>
      </c>
      <c r="B41" s="69">
        <v>2702</v>
      </c>
      <c r="C41" s="69">
        <v>27.9</v>
      </c>
      <c r="D41" s="75">
        <v>8.15</v>
      </c>
      <c r="E41" s="74">
        <v>14762</v>
      </c>
      <c r="F41" s="66"/>
      <c r="G41" s="65">
        <f t="shared" si="2"/>
        <v>1811.2883435582821</v>
      </c>
      <c r="H41" s="65">
        <f t="shared" si="3"/>
        <v>0</v>
      </c>
    </row>
    <row r="43" spans="1:8" ht="20.100000000000001" customHeight="1">
      <c r="A43" s="339" t="s">
        <v>106</v>
      </c>
      <c r="B43" s="339"/>
      <c r="C43" s="339"/>
      <c r="D43" s="339"/>
      <c r="E43" s="339"/>
      <c r="F43" s="339"/>
      <c r="G43" s="339"/>
      <c r="H43" s="339"/>
    </row>
    <row r="44" spans="1:8" ht="20.100000000000001" customHeight="1">
      <c r="A44" s="340" t="s">
        <v>105</v>
      </c>
      <c r="B44" s="340" t="s">
        <v>104</v>
      </c>
      <c r="C44" s="340" t="s">
        <v>103</v>
      </c>
      <c r="D44" s="71" t="s">
        <v>102</v>
      </c>
      <c r="E44" s="71" t="s">
        <v>101</v>
      </c>
      <c r="F44" s="71" t="s">
        <v>100</v>
      </c>
      <c r="G44" s="71" t="s">
        <v>99</v>
      </c>
      <c r="H44" s="71" t="s">
        <v>98</v>
      </c>
    </row>
    <row r="45" spans="1:8" ht="20.100000000000001" customHeight="1">
      <c r="A45" s="341"/>
      <c r="B45" s="341"/>
      <c r="C45" s="341"/>
      <c r="D45" s="71" t="s">
        <v>97</v>
      </c>
      <c r="E45" s="71" t="s">
        <v>96</v>
      </c>
      <c r="F45" s="71" t="s">
        <v>95</v>
      </c>
      <c r="G45" s="71" t="s">
        <v>94</v>
      </c>
      <c r="H45" s="71" t="s">
        <v>93</v>
      </c>
    </row>
    <row r="46" spans="1:8" ht="20.100000000000001" customHeight="1">
      <c r="A46" s="70">
        <v>100</v>
      </c>
      <c r="B46" s="69">
        <v>98</v>
      </c>
      <c r="C46" s="69">
        <v>6</v>
      </c>
      <c r="D46" s="68">
        <v>6</v>
      </c>
      <c r="E46" s="67">
        <v>100</v>
      </c>
      <c r="F46" s="66"/>
      <c r="G46" s="65">
        <f t="shared" ref="G46:G55" si="4">E46/(IF(D46=0,1,D46))</f>
        <v>16.666666666666668</v>
      </c>
      <c r="H46" s="65">
        <f t="shared" ref="H46:H55" si="5">G46*F46</f>
        <v>0</v>
      </c>
    </row>
    <row r="47" spans="1:8" ht="20.100000000000001" customHeight="1">
      <c r="A47" s="70">
        <v>150</v>
      </c>
      <c r="B47" s="69">
        <v>98</v>
      </c>
      <c r="C47" s="69">
        <v>6</v>
      </c>
      <c r="D47" s="68">
        <v>6</v>
      </c>
      <c r="E47" s="67">
        <v>145</v>
      </c>
      <c r="F47" s="66"/>
      <c r="G47" s="65">
        <f t="shared" si="4"/>
        <v>24.166666666666668</v>
      </c>
      <c r="H47" s="65">
        <f t="shared" si="5"/>
        <v>0</v>
      </c>
    </row>
    <row r="48" spans="1:8" ht="20.100000000000001" customHeight="1">
      <c r="A48" s="70">
        <v>200</v>
      </c>
      <c r="B48" s="69">
        <v>98</v>
      </c>
      <c r="C48" s="69">
        <v>6.3</v>
      </c>
      <c r="D48" s="68">
        <v>6</v>
      </c>
      <c r="E48" s="67">
        <v>199</v>
      </c>
      <c r="F48" s="66"/>
      <c r="G48" s="65">
        <f t="shared" si="4"/>
        <v>33.166666666666664</v>
      </c>
      <c r="H48" s="65">
        <f t="shared" si="5"/>
        <v>0</v>
      </c>
    </row>
    <row r="49" spans="1:8" ht="20.100000000000001" customHeight="1">
      <c r="A49" s="70">
        <v>250</v>
      </c>
      <c r="B49" s="69">
        <v>98</v>
      </c>
      <c r="C49" s="69">
        <v>6.8</v>
      </c>
      <c r="D49" s="68">
        <v>6</v>
      </c>
      <c r="E49" s="67">
        <v>264</v>
      </c>
      <c r="F49" s="66"/>
      <c r="G49" s="65">
        <f t="shared" si="4"/>
        <v>44</v>
      </c>
      <c r="H49" s="65">
        <f t="shared" si="5"/>
        <v>0</v>
      </c>
    </row>
    <row r="50" spans="1:8" ht="20.100000000000001" customHeight="1">
      <c r="A50" s="70">
        <v>300</v>
      </c>
      <c r="B50" s="69">
        <v>98</v>
      </c>
      <c r="C50" s="69">
        <v>7.2</v>
      </c>
      <c r="D50" s="68">
        <v>6</v>
      </c>
      <c r="E50" s="67">
        <v>332</v>
      </c>
      <c r="F50" s="66"/>
      <c r="G50" s="65">
        <f t="shared" si="4"/>
        <v>55.333333333333336</v>
      </c>
      <c r="H50" s="65">
        <f t="shared" si="5"/>
        <v>0</v>
      </c>
    </row>
    <row r="51" spans="1:8" ht="20.100000000000001" customHeight="1">
      <c r="A51" s="70">
        <v>350</v>
      </c>
      <c r="B51" s="69">
        <v>98</v>
      </c>
      <c r="C51" s="69">
        <v>7.7</v>
      </c>
      <c r="D51" s="68">
        <v>6</v>
      </c>
      <c r="E51" s="67">
        <v>412</v>
      </c>
      <c r="F51" s="66"/>
      <c r="G51" s="65">
        <f t="shared" si="4"/>
        <v>68.666666666666671</v>
      </c>
      <c r="H51" s="65">
        <f t="shared" si="5"/>
        <v>0</v>
      </c>
    </row>
    <row r="52" spans="1:8" ht="20.100000000000001" customHeight="1">
      <c r="A52" s="70">
        <v>400</v>
      </c>
      <c r="B52" s="69">
        <v>98</v>
      </c>
      <c r="C52" s="69">
        <v>8.1</v>
      </c>
      <c r="D52" s="68">
        <v>6</v>
      </c>
      <c r="E52" s="67">
        <v>491</v>
      </c>
      <c r="F52" s="66"/>
      <c r="G52" s="65">
        <f t="shared" si="4"/>
        <v>81.833333333333329</v>
      </c>
      <c r="H52" s="65">
        <f t="shared" si="5"/>
        <v>0</v>
      </c>
    </row>
    <row r="53" spans="1:8" ht="20.100000000000001" customHeight="1">
      <c r="A53" s="70">
        <v>500</v>
      </c>
      <c r="B53" s="69">
        <v>98</v>
      </c>
      <c r="C53" s="69">
        <v>9</v>
      </c>
      <c r="D53" s="68">
        <v>6</v>
      </c>
      <c r="E53" s="67">
        <v>674</v>
      </c>
      <c r="F53" s="66"/>
      <c r="G53" s="65">
        <f t="shared" si="4"/>
        <v>112.33333333333333</v>
      </c>
      <c r="H53" s="65">
        <f t="shared" si="5"/>
        <v>0</v>
      </c>
    </row>
    <row r="54" spans="1:8" ht="20.100000000000001" customHeight="1">
      <c r="A54" s="70">
        <v>600</v>
      </c>
      <c r="B54" s="69">
        <v>98</v>
      </c>
      <c r="C54" s="69">
        <v>9.9</v>
      </c>
      <c r="D54" s="68">
        <v>6</v>
      </c>
      <c r="E54" s="67">
        <v>883</v>
      </c>
      <c r="F54" s="66"/>
      <c r="G54" s="65">
        <f t="shared" si="4"/>
        <v>147.16666666666666</v>
      </c>
      <c r="H54" s="65">
        <f t="shared" si="5"/>
        <v>0</v>
      </c>
    </row>
    <row r="55" spans="1:8" ht="20.100000000000001" customHeight="1">
      <c r="A55" s="70">
        <v>700</v>
      </c>
      <c r="B55" s="69">
        <v>98</v>
      </c>
      <c r="C55" s="69">
        <v>10.8</v>
      </c>
      <c r="D55" s="68">
        <v>6</v>
      </c>
      <c r="E55" s="67">
        <v>1122</v>
      </c>
      <c r="F55" s="66"/>
      <c r="G55" s="65">
        <f t="shared" si="4"/>
        <v>187</v>
      </c>
      <c r="H55" s="65">
        <f t="shared" si="5"/>
        <v>0</v>
      </c>
    </row>
    <row r="56" spans="1:8" ht="20.100000000000001" customHeight="1"/>
    <row r="57" spans="1:8" ht="20.100000000000001" customHeight="1"/>
  </sheetData>
  <sheetProtection password="CC2F" sheet="1" formatCells="0" formatColumns="0" formatRows="0" insertColumns="0" insertRows="0" insertHyperlinks="0" deleteColumns="0" deleteRows="0" sort="0" autoFilter="0" pivotTables="0"/>
  <mergeCells count="12">
    <mergeCell ref="A1:H1"/>
    <mergeCell ref="A2:A3"/>
    <mergeCell ref="B2:B3"/>
    <mergeCell ref="C2:C3"/>
    <mergeCell ref="B32:B33"/>
    <mergeCell ref="C32:C33"/>
    <mergeCell ref="A43:H43"/>
    <mergeCell ref="A44:A45"/>
    <mergeCell ref="B44:B45"/>
    <mergeCell ref="C44:C45"/>
    <mergeCell ref="A31:H31"/>
    <mergeCell ref="A32:A33"/>
  </mergeCells>
  <phoneticPr fontId="42" type="noConversion"/>
  <conditionalFormatting sqref="H4:H29 H34:H41 H46:H55">
    <cfRule type="cellIs" dxfId="5" priority="1" stopIfTrue="1" operator="equal">
      <formula>0</formula>
    </cfRule>
  </conditionalFormatting>
  <dataValidations count="1">
    <dataValidation type="decimal" operator="greaterThan" allowBlank="1" showInputMessage="1" showErrorMessage="1" errorTitle="输入错误" error="必须输入数值！（且不能等于零）" sqref="E4:F20 D46:F55 F34:F41 F21:F29 D4:D24">
      <formula1>0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0"/>
  <sheetViews>
    <sheetView zoomScale="75" zoomScaleNormal="75" zoomScaleSheetLayoutView="75" workbookViewId="0">
      <selection activeCell="U16" sqref="U16"/>
    </sheetView>
  </sheetViews>
  <sheetFormatPr defaultRowHeight="16.5"/>
  <cols>
    <col min="1" max="1" width="9" style="174"/>
    <col min="2" max="2" width="11.875" style="180" customWidth="1"/>
    <col min="3" max="3" width="9.5" style="179" bestFit="1" customWidth="1"/>
    <col min="4" max="4" width="9.125" style="178" bestFit="1" customWidth="1"/>
    <col min="5" max="5" width="11.875" style="178" customWidth="1"/>
    <col min="6" max="6" width="11.75" style="178" customWidth="1"/>
    <col min="7" max="7" width="10.625" style="176" customWidth="1"/>
    <col min="8" max="8" width="16.75" style="176" customWidth="1"/>
    <col min="9" max="9" width="11.25" style="176" bestFit="1" customWidth="1"/>
    <col min="10" max="10" width="8.125" style="177" bestFit="1" customWidth="1"/>
    <col min="11" max="11" width="11.875" style="176" customWidth="1"/>
    <col min="12" max="13" width="11.375" style="176" customWidth="1"/>
    <col min="14" max="14" width="10.25" style="175" bestFit="1" customWidth="1"/>
    <col min="15" max="16384" width="9" style="174"/>
  </cols>
  <sheetData>
    <row r="1" spans="1:14" s="222" customFormat="1" ht="27.95" customHeight="1">
      <c r="A1" s="342" t="s">
        <v>217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4"/>
    </row>
    <row r="2" spans="1:14" s="222" customFormat="1" ht="27.95" customHeight="1">
      <c r="A2" s="213"/>
      <c r="B2" s="213" t="s">
        <v>216</v>
      </c>
      <c r="C2" s="234">
        <v>7930</v>
      </c>
      <c r="D2" s="232" t="s">
        <v>213</v>
      </c>
      <c r="E2" s="213" t="s">
        <v>215</v>
      </c>
      <c r="F2" s="233">
        <v>1000</v>
      </c>
      <c r="G2" s="232" t="s">
        <v>213</v>
      </c>
      <c r="H2" s="230" t="s">
        <v>214</v>
      </c>
      <c r="I2" s="233">
        <v>65</v>
      </c>
      <c r="J2" s="232" t="s">
        <v>213</v>
      </c>
      <c r="K2" s="230" t="s">
        <v>212</v>
      </c>
      <c r="L2" s="231"/>
      <c r="M2" s="230" t="s">
        <v>211</v>
      </c>
      <c r="N2" s="229" t="s">
        <v>210</v>
      </c>
    </row>
    <row r="3" spans="1:14" s="222" customFormat="1" ht="25.15" customHeight="1">
      <c r="A3" s="228" t="s">
        <v>209</v>
      </c>
      <c r="B3" s="225"/>
      <c r="C3" s="227"/>
      <c r="D3" s="226"/>
      <c r="E3" s="225"/>
      <c r="F3" s="224"/>
      <c r="G3" s="226"/>
      <c r="H3" s="225"/>
      <c r="I3" s="224"/>
      <c r="J3" s="226"/>
      <c r="K3" s="225"/>
      <c r="L3" s="224"/>
      <c r="M3" s="224"/>
      <c r="N3" s="223"/>
    </row>
    <row r="4" spans="1:14" s="201" customFormat="1" ht="21.75" customHeight="1">
      <c r="A4" s="221" t="s">
        <v>208</v>
      </c>
      <c r="B4" s="220" t="s">
        <v>207</v>
      </c>
      <c r="C4" s="219" t="s">
        <v>206</v>
      </c>
      <c r="D4" s="218" t="s">
        <v>205</v>
      </c>
      <c r="E4" s="218" t="s">
        <v>204</v>
      </c>
      <c r="F4" s="218" t="s">
        <v>203</v>
      </c>
      <c r="G4" s="217" t="s">
        <v>202</v>
      </c>
      <c r="H4" s="216" t="s">
        <v>201</v>
      </c>
      <c r="I4" s="214" t="s">
        <v>200</v>
      </c>
      <c r="J4" s="213" t="s">
        <v>199</v>
      </c>
      <c r="K4" s="215" t="s">
        <v>198</v>
      </c>
      <c r="L4" s="214" t="s">
        <v>197</v>
      </c>
      <c r="M4" s="213" t="s">
        <v>196</v>
      </c>
      <c r="N4" s="212" t="s">
        <v>195</v>
      </c>
    </row>
    <row r="5" spans="1:14" s="201" customFormat="1" ht="21.75" customHeight="1">
      <c r="A5" s="203" t="s">
        <v>191</v>
      </c>
      <c r="B5" s="203" t="s">
        <v>191</v>
      </c>
      <c r="C5" s="202" t="s">
        <v>194</v>
      </c>
      <c r="D5" s="211" t="s">
        <v>191</v>
      </c>
      <c r="E5" s="211" t="s">
        <v>193</v>
      </c>
      <c r="F5" s="211" t="s">
        <v>193</v>
      </c>
      <c r="G5" s="210" t="s">
        <v>190</v>
      </c>
      <c r="H5" s="209" t="s">
        <v>192</v>
      </c>
      <c r="I5" s="206" t="s">
        <v>190</v>
      </c>
      <c r="J5" s="208" t="s">
        <v>191</v>
      </c>
      <c r="K5" s="207" t="s">
        <v>190</v>
      </c>
      <c r="L5" s="206" t="s">
        <v>190</v>
      </c>
      <c r="M5" s="205" t="s">
        <v>189</v>
      </c>
      <c r="N5" s="204" t="s">
        <v>188</v>
      </c>
    </row>
    <row r="6" spans="1:14" s="201" customFormat="1" ht="21.75" customHeight="1">
      <c r="A6" s="203">
        <v>500</v>
      </c>
      <c r="B6" s="203">
        <v>508</v>
      </c>
      <c r="C6" s="202">
        <v>5.5</v>
      </c>
      <c r="D6" s="197">
        <f t="shared" ref="D6:D24" si="0">B6-C6*2</f>
        <v>497</v>
      </c>
      <c r="E6" s="196">
        <f t="shared" ref="E6:E24" si="1">PI()*C6*(B6-C6)</f>
        <v>8682.5766963587903</v>
      </c>
      <c r="F6" s="196">
        <f t="shared" ref="F6:F24" si="2">PI()*D6^2/4</f>
        <v>194000.41494264032</v>
      </c>
      <c r="G6" s="195">
        <f t="shared" ref="G6:G24" si="3">E6*$C$2/10^6</f>
        <v>68.852833202125211</v>
      </c>
      <c r="H6" s="194">
        <f t="shared" ref="H6:H24" si="4">F6/1000</f>
        <v>194.0004149426403</v>
      </c>
      <c r="I6" s="193">
        <f t="shared" ref="I6:I24" si="5">G6+H6</f>
        <v>262.85324814476553</v>
      </c>
      <c r="J6" s="192"/>
      <c r="K6" s="191">
        <f t="shared" ref="K6:K24" si="6">PI()*J6*(B6+J6)*$I$2/10^6</f>
        <v>0</v>
      </c>
      <c r="L6" s="190">
        <f t="shared" ref="L6:L24" si="7">I6+K6</f>
        <v>262.85324814476553</v>
      </c>
      <c r="M6" s="189">
        <v>40000</v>
      </c>
      <c r="N6" s="188">
        <f t="shared" ref="N6:N24" si="8">ROUND(G6*M6/1000,1)</f>
        <v>2754.1</v>
      </c>
    </row>
    <row r="7" spans="1:14" s="201" customFormat="1" ht="21.75" customHeight="1">
      <c r="A7" s="203">
        <v>450</v>
      </c>
      <c r="B7" s="203">
        <v>457.2</v>
      </c>
      <c r="C7" s="202">
        <v>4.8</v>
      </c>
      <c r="D7" s="197">
        <f t="shared" si="0"/>
        <v>447.59999999999997</v>
      </c>
      <c r="E7" s="196">
        <f t="shared" si="1"/>
        <v>6822.0312791233073</v>
      </c>
      <c r="F7" s="196">
        <f t="shared" si="2"/>
        <v>157351.19194846594</v>
      </c>
      <c r="G7" s="195">
        <f t="shared" si="3"/>
        <v>54.098708043447829</v>
      </c>
      <c r="H7" s="194">
        <f t="shared" si="4"/>
        <v>157.35119194846595</v>
      </c>
      <c r="I7" s="193">
        <f t="shared" si="5"/>
        <v>211.44989999191378</v>
      </c>
      <c r="J7" s="192"/>
      <c r="K7" s="191">
        <f t="shared" si="6"/>
        <v>0</v>
      </c>
      <c r="L7" s="190">
        <f t="shared" si="7"/>
        <v>211.44989999191378</v>
      </c>
      <c r="M7" s="189">
        <v>40000</v>
      </c>
      <c r="N7" s="188">
        <f t="shared" si="8"/>
        <v>2163.9</v>
      </c>
    </row>
    <row r="8" spans="1:14" s="201" customFormat="1" ht="21.75" customHeight="1">
      <c r="A8" s="203">
        <v>400</v>
      </c>
      <c r="B8" s="203">
        <v>406.4</v>
      </c>
      <c r="C8" s="202">
        <v>4.8</v>
      </c>
      <c r="D8" s="197">
        <f t="shared" si="0"/>
        <v>396.79999999999995</v>
      </c>
      <c r="E8" s="196">
        <f t="shared" si="1"/>
        <v>6055.9853264719723</v>
      </c>
      <c r="F8" s="196">
        <f t="shared" si="2"/>
        <v>123661.12932248741</v>
      </c>
      <c r="G8" s="195">
        <f t="shared" si="3"/>
        <v>48.023963638922744</v>
      </c>
      <c r="H8" s="194">
        <f t="shared" si="4"/>
        <v>123.66112932248741</v>
      </c>
      <c r="I8" s="193">
        <f t="shared" si="5"/>
        <v>171.68509296141016</v>
      </c>
      <c r="J8" s="192"/>
      <c r="K8" s="191">
        <f t="shared" si="6"/>
        <v>0</v>
      </c>
      <c r="L8" s="190">
        <f t="shared" si="7"/>
        <v>171.68509296141016</v>
      </c>
      <c r="M8" s="189">
        <v>40000</v>
      </c>
      <c r="N8" s="188">
        <f t="shared" si="8"/>
        <v>1921</v>
      </c>
    </row>
    <row r="9" spans="1:14" s="201" customFormat="1" ht="21.75" customHeight="1">
      <c r="A9" s="203">
        <v>350</v>
      </c>
      <c r="B9" s="203">
        <v>355.6</v>
      </c>
      <c r="C9" s="202">
        <v>4.8</v>
      </c>
      <c r="D9" s="197">
        <f t="shared" si="0"/>
        <v>346</v>
      </c>
      <c r="E9" s="196">
        <f t="shared" si="1"/>
        <v>5289.9393738206372</v>
      </c>
      <c r="F9" s="196">
        <f t="shared" si="2"/>
        <v>94024.726529288921</v>
      </c>
      <c r="G9" s="195">
        <f t="shared" si="3"/>
        <v>41.949219234397653</v>
      </c>
      <c r="H9" s="194">
        <f t="shared" si="4"/>
        <v>94.024726529288927</v>
      </c>
      <c r="I9" s="193">
        <f t="shared" si="5"/>
        <v>135.97394576368657</v>
      </c>
      <c r="J9" s="192"/>
      <c r="K9" s="191">
        <f t="shared" si="6"/>
        <v>0</v>
      </c>
      <c r="L9" s="190">
        <f t="shared" si="7"/>
        <v>135.97394576368657</v>
      </c>
      <c r="M9" s="189">
        <v>40000</v>
      </c>
      <c r="N9" s="188">
        <f t="shared" si="8"/>
        <v>1678</v>
      </c>
    </row>
    <row r="10" spans="1:14" s="201" customFormat="1" ht="21.75" customHeight="1">
      <c r="A10" s="203">
        <v>300</v>
      </c>
      <c r="B10" s="203">
        <v>323.89999999999998</v>
      </c>
      <c r="C10" s="202">
        <v>4.5999999999999996</v>
      </c>
      <c r="D10" s="197">
        <f t="shared" si="0"/>
        <v>314.7</v>
      </c>
      <c r="E10" s="196">
        <f t="shared" si="1"/>
        <v>4614.3084577396148</v>
      </c>
      <c r="F10" s="196">
        <f t="shared" si="2"/>
        <v>77782.763196064392</v>
      </c>
      <c r="G10" s="195">
        <f t="shared" si="3"/>
        <v>36.591466069875146</v>
      </c>
      <c r="H10" s="194">
        <f t="shared" si="4"/>
        <v>77.782763196064394</v>
      </c>
      <c r="I10" s="193">
        <f t="shared" si="5"/>
        <v>114.37422926593953</v>
      </c>
      <c r="J10" s="192"/>
      <c r="K10" s="191">
        <f t="shared" si="6"/>
        <v>0</v>
      </c>
      <c r="L10" s="190">
        <f t="shared" si="7"/>
        <v>114.37422926593953</v>
      </c>
      <c r="M10" s="189">
        <v>40000</v>
      </c>
      <c r="N10" s="188">
        <f t="shared" si="8"/>
        <v>1463.7</v>
      </c>
    </row>
    <row r="11" spans="1:14" s="201" customFormat="1" ht="21.75" customHeight="1">
      <c r="A11" s="203">
        <v>250</v>
      </c>
      <c r="B11" s="203">
        <v>273.10000000000002</v>
      </c>
      <c r="C11" s="202">
        <v>4.2</v>
      </c>
      <c r="D11" s="197">
        <f t="shared" si="0"/>
        <v>264.70000000000005</v>
      </c>
      <c r="E11" s="196">
        <f t="shared" si="1"/>
        <v>3548.0519111112412</v>
      </c>
      <c r="F11" s="196">
        <f t="shared" si="2"/>
        <v>55029.778402440337</v>
      </c>
      <c r="G11" s="195">
        <f t="shared" si="3"/>
        <v>28.136051655112144</v>
      </c>
      <c r="H11" s="194">
        <f t="shared" si="4"/>
        <v>55.029778402440336</v>
      </c>
      <c r="I11" s="193">
        <f t="shared" si="5"/>
        <v>83.165830057552483</v>
      </c>
      <c r="J11" s="192"/>
      <c r="K11" s="191">
        <f t="shared" si="6"/>
        <v>0</v>
      </c>
      <c r="L11" s="190">
        <f t="shared" si="7"/>
        <v>83.165830057552483</v>
      </c>
      <c r="M11" s="189">
        <v>40000</v>
      </c>
      <c r="N11" s="188">
        <f t="shared" si="8"/>
        <v>1125.4000000000001</v>
      </c>
    </row>
    <row r="12" spans="1:14" s="199" customFormat="1" ht="21.75" customHeight="1">
      <c r="A12" s="198">
        <v>200</v>
      </c>
      <c r="B12" s="198">
        <v>219.1</v>
      </c>
      <c r="C12" s="200">
        <v>3.8</v>
      </c>
      <c r="D12" s="197">
        <f t="shared" si="0"/>
        <v>211.5</v>
      </c>
      <c r="E12" s="196">
        <f t="shared" si="1"/>
        <v>2570.262613607953</v>
      </c>
      <c r="F12" s="196">
        <f t="shared" si="2"/>
        <v>35132.626994635502</v>
      </c>
      <c r="G12" s="195">
        <f t="shared" si="3"/>
        <v>20.382182525911066</v>
      </c>
      <c r="H12" s="194">
        <f t="shared" si="4"/>
        <v>35.132626994635501</v>
      </c>
      <c r="I12" s="193">
        <f t="shared" si="5"/>
        <v>55.514809520546564</v>
      </c>
      <c r="J12" s="192"/>
      <c r="K12" s="191">
        <f t="shared" si="6"/>
        <v>0</v>
      </c>
      <c r="L12" s="190">
        <f t="shared" si="7"/>
        <v>55.514809520546564</v>
      </c>
      <c r="M12" s="189">
        <v>40000</v>
      </c>
      <c r="N12" s="188">
        <f t="shared" si="8"/>
        <v>815.3</v>
      </c>
    </row>
    <row r="13" spans="1:14" ht="21.75" customHeight="1">
      <c r="A13" s="198">
        <v>150</v>
      </c>
      <c r="B13" s="198">
        <v>168.3</v>
      </c>
      <c r="C13" s="198">
        <v>3.4</v>
      </c>
      <c r="D13" s="197">
        <f t="shared" si="0"/>
        <v>161.5</v>
      </c>
      <c r="E13" s="196">
        <f t="shared" si="1"/>
        <v>1761.3653371616535</v>
      </c>
      <c r="F13" s="196">
        <f t="shared" si="2"/>
        <v>20484.951247273097</v>
      </c>
      <c r="G13" s="195">
        <f t="shared" si="3"/>
        <v>13.967627123691912</v>
      </c>
      <c r="H13" s="194">
        <f t="shared" si="4"/>
        <v>20.484951247273095</v>
      </c>
      <c r="I13" s="193">
        <f t="shared" si="5"/>
        <v>34.452578370965007</v>
      </c>
      <c r="J13" s="192"/>
      <c r="K13" s="191">
        <f t="shared" si="6"/>
        <v>0</v>
      </c>
      <c r="L13" s="190">
        <f t="shared" si="7"/>
        <v>34.452578370965007</v>
      </c>
      <c r="M13" s="189">
        <v>40000</v>
      </c>
      <c r="N13" s="188">
        <f t="shared" si="8"/>
        <v>558.70000000000005</v>
      </c>
    </row>
    <row r="14" spans="1:14" ht="21.75" customHeight="1">
      <c r="A14" s="198">
        <v>125</v>
      </c>
      <c r="B14" s="198">
        <v>141.30000000000001</v>
      </c>
      <c r="C14" s="198">
        <v>3.4</v>
      </c>
      <c r="D14" s="197">
        <f t="shared" si="0"/>
        <v>134.5</v>
      </c>
      <c r="E14" s="196">
        <f t="shared" si="1"/>
        <v>1472.9671315621104</v>
      </c>
      <c r="F14" s="196">
        <f t="shared" si="2"/>
        <v>14208.049125400688</v>
      </c>
      <c r="G14" s="195">
        <f t="shared" si="3"/>
        <v>11.680629353287534</v>
      </c>
      <c r="H14" s="194">
        <f t="shared" si="4"/>
        <v>14.208049125400688</v>
      </c>
      <c r="I14" s="193">
        <f t="shared" si="5"/>
        <v>25.88867847868822</v>
      </c>
      <c r="J14" s="192"/>
      <c r="K14" s="191">
        <f t="shared" si="6"/>
        <v>0</v>
      </c>
      <c r="L14" s="190">
        <f t="shared" si="7"/>
        <v>25.88867847868822</v>
      </c>
      <c r="M14" s="189">
        <v>40000</v>
      </c>
      <c r="N14" s="188">
        <f t="shared" si="8"/>
        <v>467.2</v>
      </c>
    </row>
    <row r="15" spans="1:14" ht="21.75" customHeight="1">
      <c r="A15" s="198">
        <v>100</v>
      </c>
      <c r="B15" s="198">
        <v>114.3</v>
      </c>
      <c r="C15" s="198">
        <v>3</v>
      </c>
      <c r="D15" s="197">
        <f t="shared" si="0"/>
        <v>108.3</v>
      </c>
      <c r="E15" s="196">
        <f t="shared" si="1"/>
        <v>1048.9777870336318</v>
      </c>
      <c r="F15" s="196">
        <f t="shared" si="2"/>
        <v>9211.8486646906968</v>
      </c>
      <c r="G15" s="195">
        <f t="shared" si="3"/>
        <v>8.3183938511766993</v>
      </c>
      <c r="H15" s="194">
        <f t="shared" si="4"/>
        <v>9.211848664690697</v>
      </c>
      <c r="I15" s="193">
        <f t="shared" si="5"/>
        <v>17.530242515867396</v>
      </c>
      <c r="J15" s="192"/>
      <c r="K15" s="191">
        <f t="shared" si="6"/>
        <v>0</v>
      </c>
      <c r="L15" s="190">
        <f t="shared" si="7"/>
        <v>17.530242515867396</v>
      </c>
      <c r="M15" s="189">
        <v>40000</v>
      </c>
      <c r="N15" s="188">
        <f t="shared" si="8"/>
        <v>332.7</v>
      </c>
    </row>
    <row r="16" spans="1:14" ht="21.75" customHeight="1">
      <c r="A16" s="198">
        <v>90</v>
      </c>
      <c r="B16" s="198">
        <v>101.6</v>
      </c>
      <c r="C16" s="198">
        <v>3</v>
      </c>
      <c r="D16" s="197">
        <f t="shared" si="0"/>
        <v>95.6</v>
      </c>
      <c r="E16" s="196">
        <f t="shared" si="1"/>
        <v>929.28310693186074</v>
      </c>
      <c r="F16" s="196">
        <f t="shared" si="2"/>
        <v>7178.0365586281023</v>
      </c>
      <c r="G16" s="195">
        <f t="shared" si="3"/>
        <v>7.3692150379696555</v>
      </c>
      <c r="H16" s="194">
        <f t="shared" si="4"/>
        <v>7.1780365586281025</v>
      </c>
      <c r="I16" s="193">
        <f t="shared" si="5"/>
        <v>14.547251596597757</v>
      </c>
      <c r="J16" s="192"/>
      <c r="K16" s="191">
        <f t="shared" si="6"/>
        <v>0</v>
      </c>
      <c r="L16" s="190">
        <f t="shared" si="7"/>
        <v>14.547251596597757</v>
      </c>
      <c r="M16" s="189">
        <v>40000</v>
      </c>
      <c r="N16" s="188">
        <f t="shared" si="8"/>
        <v>294.8</v>
      </c>
    </row>
    <row r="17" spans="1:14" ht="21.75" customHeight="1">
      <c r="A17" s="198">
        <v>80</v>
      </c>
      <c r="B17" s="198">
        <v>88.9</v>
      </c>
      <c r="C17" s="198">
        <v>3</v>
      </c>
      <c r="D17" s="197">
        <f t="shared" si="0"/>
        <v>82.9</v>
      </c>
      <c r="E17" s="196">
        <f t="shared" si="1"/>
        <v>809.5884268300897</v>
      </c>
      <c r="F17" s="196">
        <f t="shared" si="2"/>
        <v>5397.5781921142579</v>
      </c>
      <c r="G17" s="195">
        <f t="shared" si="3"/>
        <v>6.4200362247626108</v>
      </c>
      <c r="H17" s="194">
        <f t="shared" si="4"/>
        <v>5.397578192114258</v>
      </c>
      <c r="I17" s="193">
        <f t="shared" si="5"/>
        <v>11.817614416876868</v>
      </c>
      <c r="J17" s="192"/>
      <c r="K17" s="191">
        <f t="shared" si="6"/>
        <v>0</v>
      </c>
      <c r="L17" s="190">
        <f t="shared" si="7"/>
        <v>11.817614416876868</v>
      </c>
      <c r="M17" s="189">
        <v>40000</v>
      </c>
      <c r="N17" s="188">
        <f t="shared" si="8"/>
        <v>256.8</v>
      </c>
    </row>
    <row r="18" spans="1:14" ht="21.75" customHeight="1">
      <c r="A18" s="198">
        <v>65</v>
      </c>
      <c r="B18" s="198">
        <v>73</v>
      </c>
      <c r="C18" s="198">
        <v>3</v>
      </c>
      <c r="D18" s="197">
        <f t="shared" si="0"/>
        <v>67</v>
      </c>
      <c r="E18" s="196">
        <f t="shared" si="1"/>
        <v>659.73445725385659</v>
      </c>
      <c r="F18" s="196">
        <f t="shared" si="2"/>
        <v>3525.6523554911455</v>
      </c>
      <c r="G18" s="195">
        <f t="shared" si="3"/>
        <v>5.2316942460230829</v>
      </c>
      <c r="H18" s="194">
        <f t="shared" si="4"/>
        <v>3.5256523554911454</v>
      </c>
      <c r="I18" s="193">
        <f t="shared" si="5"/>
        <v>8.7573466015142287</v>
      </c>
      <c r="J18" s="192"/>
      <c r="K18" s="191">
        <f t="shared" si="6"/>
        <v>0</v>
      </c>
      <c r="L18" s="190">
        <f t="shared" si="7"/>
        <v>8.7573466015142287</v>
      </c>
      <c r="M18" s="189">
        <v>41000</v>
      </c>
      <c r="N18" s="188">
        <f t="shared" si="8"/>
        <v>214.5</v>
      </c>
    </row>
    <row r="19" spans="1:14" ht="21.75" customHeight="1">
      <c r="A19" s="198">
        <v>50</v>
      </c>
      <c r="B19" s="198">
        <v>60.3</v>
      </c>
      <c r="C19" s="198">
        <v>2.8</v>
      </c>
      <c r="D19" s="197">
        <f t="shared" si="0"/>
        <v>54.699999999999996</v>
      </c>
      <c r="E19" s="196">
        <f t="shared" si="1"/>
        <v>505.79641722795668</v>
      </c>
      <c r="F19" s="196">
        <f t="shared" si="2"/>
        <v>2349.9819907198707</v>
      </c>
      <c r="G19" s="195">
        <f t="shared" si="3"/>
        <v>4.0109655886176965</v>
      </c>
      <c r="H19" s="194">
        <f t="shared" si="4"/>
        <v>2.3499819907198707</v>
      </c>
      <c r="I19" s="193">
        <f t="shared" si="5"/>
        <v>6.3609475793375676</v>
      </c>
      <c r="J19" s="192"/>
      <c r="K19" s="191">
        <f t="shared" si="6"/>
        <v>0</v>
      </c>
      <c r="L19" s="190">
        <f t="shared" si="7"/>
        <v>6.3609475793375676</v>
      </c>
      <c r="M19" s="189">
        <v>40000</v>
      </c>
      <c r="N19" s="188">
        <f t="shared" si="8"/>
        <v>160.4</v>
      </c>
    </row>
    <row r="20" spans="1:14" ht="21.75" customHeight="1">
      <c r="A20" s="198">
        <v>40</v>
      </c>
      <c r="B20" s="198">
        <v>48.3</v>
      </c>
      <c r="C20" s="198">
        <v>2.8</v>
      </c>
      <c r="D20" s="197">
        <f t="shared" si="0"/>
        <v>42.699999999999996</v>
      </c>
      <c r="E20" s="196">
        <f t="shared" si="1"/>
        <v>400.23890406733966</v>
      </c>
      <c r="F20" s="196">
        <f t="shared" si="2"/>
        <v>1432.0086173409334</v>
      </c>
      <c r="G20" s="195">
        <f t="shared" si="3"/>
        <v>3.1738945092540036</v>
      </c>
      <c r="H20" s="194">
        <f t="shared" si="4"/>
        <v>1.4320086173409334</v>
      </c>
      <c r="I20" s="193">
        <f t="shared" si="5"/>
        <v>4.6059031265949368</v>
      </c>
      <c r="J20" s="192"/>
      <c r="K20" s="191">
        <f t="shared" si="6"/>
        <v>0</v>
      </c>
      <c r="L20" s="190">
        <f t="shared" si="7"/>
        <v>4.6059031265949368</v>
      </c>
      <c r="M20" s="189">
        <v>40000</v>
      </c>
      <c r="N20" s="188">
        <f t="shared" si="8"/>
        <v>127</v>
      </c>
    </row>
    <row r="21" spans="1:14" ht="21.75" customHeight="1">
      <c r="A21" s="198">
        <v>32</v>
      </c>
      <c r="B21" s="198">
        <v>42.2</v>
      </c>
      <c r="C21" s="198">
        <v>2.8</v>
      </c>
      <c r="D21" s="197">
        <f t="shared" si="0"/>
        <v>36.6</v>
      </c>
      <c r="E21" s="196">
        <f t="shared" si="1"/>
        <v>346.58050154402605</v>
      </c>
      <c r="F21" s="196">
        <f t="shared" si="2"/>
        <v>1052.0879637606859</v>
      </c>
      <c r="G21" s="195">
        <f t="shared" si="3"/>
        <v>2.7483833772441266</v>
      </c>
      <c r="H21" s="194">
        <f t="shared" si="4"/>
        <v>1.0520879637606859</v>
      </c>
      <c r="I21" s="193">
        <f t="shared" si="5"/>
        <v>3.8004713410048128</v>
      </c>
      <c r="J21" s="192"/>
      <c r="K21" s="191">
        <f t="shared" si="6"/>
        <v>0</v>
      </c>
      <c r="L21" s="190">
        <f t="shared" si="7"/>
        <v>3.8004713410048128</v>
      </c>
      <c r="M21" s="189">
        <v>40000</v>
      </c>
      <c r="N21" s="188">
        <f t="shared" si="8"/>
        <v>109.9</v>
      </c>
    </row>
    <row r="22" spans="1:14" ht="21.75" customHeight="1">
      <c r="A22" s="198">
        <v>25</v>
      </c>
      <c r="B22" s="198">
        <v>33.4</v>
      </c>
      <c r="C22" s="198">
        <v>2.8</v>
      </c>
      <c r="D22" s="197">
        <f t="shared" si="0"/>
        <v>27.799999999999997</v>
      </c>
      <c r="E22" s="196">
        <f t="shared" si="1"/>
        <v>269.17165855957347</v>
      </c>
      <c r="F22" s="196">
        <f t="shared" si="2"/>
        <v>606.98711660008382</v>
      </c>
      <c r="G22" s="195">
        <f t="shared" si="3"/>
        <v>2.134531252377418</v>
      </c>
      <c r="H22" s="194">
        <f t="shared" si="4"/>
        <v>0.60698711660008386</v>
      </c>
      <c r="I22" s="193">
        <f t="shared" si="5"/>
        <v>2.741518368977502</v>
      </c>
      <c r="J22" s="192"/>
      <c r="K22" s="191">
        <f t="shared" si="6"/>
        <v>0</v>
      </c>
      <c r="L22" s="190">
        <f t="shared" si="7"/>
        <v>2.741518368977502</v>
      </c>
      <c r="M22" s="189">
        <v>40000</v>
      </c>
      <c r="N22" s="188">
        <f t="shared" si="8"/>
        <v>85.4</v>
      </c>
    </row>
    <row r="23" spans="1:14" ht="21.75" customHeight="1">
      <c r="A23" s="198">
        <v>20</v>
      </c>
      <c r="B23" s="198">
        <v>26.7</v>
      </c>
      <c r="C23" s="198">
        <v>2.1</v>
      </c>
      <c r="D23" s="197">
        <f t="shared" si="0"/>
        <v>22.5</v>
      </c>
      <c r="E23" s="196">
        <f t="shared" si="1"/>
        <v>162.2946764844487</v>
      </c>
      <c r="F23" s="196">
        <f t="shared" si="2"/>
        <v>397.60782021995817</v>
      </c>
      <c r="G23" s="195">
        <f t="shared" si="3"/>
        <v>1.2869967845216783</v>
      </c>
      <c r="H23" s="194">
        <f t="shared" si="4"/>
        <v>0.39760782021995816</v>
      </c>
      <c r="I23" s="193">
        <f t="shared" si="5"/>
        <v>1.6846046047416365</v>
      </c>
      <c r="J23" s="192"/>
      <c r="K23" s="191">
        <f t="shared" si="6"/>
        <v>0</v>
      </c>
      <c r="L23" s="190">
        <f t="shared" si="7"/>
        <v>1.6846046047416365</v>
      </c>
      <c r="M23" s="189">
        <v>40000</v>
      </c>
      <c r="N23" s="188">
        <f t="shared" si="8"/>
        <v>51.5</v>
      </c>
    </row>
    <row r="24" spans="1:14" ht="21.75" customHeight="1">
      <c r="A24" s="198">
        <v>15</v>
      </c>
      <c r="B24" s="198">
        <v>21.3</v>
      </c>
      <c r="C24" s="198">
        <v>2.1</v>
      </c>
      <c r="D24" s="197">
        <f t="shared" si="0"/>
        <v>17.100000000000001</v>
      </c>
      <c r="E24" s="196">
        <f t="shared" si="1"/>
        <v>126.66901579274045</v>
      </c>
      <c r="F24" s="196">
        <f t="shared" si="2"/>
        <v>229.65827695904787</v>
      </c>
      <c r="G24" s="195">
        <f t="shared" si="3"/>
        <v>1.0044852952364318</v>
      </c>
      <c r="H24" s="194">
        <f t="shared" si="4"/>
        <v>0.22965827695904786</v>
      </c>
      <c r="I24" s="193">
        <f t="shared" si="5"/>
        <v>1.2341435721954797</v>
      </c>
      <c r="J24" s="192"/>
      <c r="K24" s="191">
        <f t="shared" si="6"/>
        <v>0</v>
      </c>
      <c r="L24" s="190">
        <f t="shared" si="7"/>
        <v>1.2341435721954797</v>
      </c>
      <c r="M24" s="189">
        <v>40000</v>
      </c>
      <c r="N24" s="188">
        <f t="shared" si="8"/>
        <v>40.200000000000003</v>
      </c>
    </row>
    <row r="25" spans="1:14" ht="19.5" customHeight="1">
      <c r="A25" s="187" t="s">
        <v>187</v>
      </c>
      <c r="B25" s="186" t="s">
        <v>186</v>
      </c>
      <c r="C25" s="185"/>
      <c r="D25" s="184"/>
      <c r="E25" s="184"/>
      <c r="F25" s="184"/>
      <c r="G25" s="182"/>
      <c r="H25" s="182"/>
      <c r="I25" s="182"/>
      <c r="J25" s="183"/>
      <c r="K25" s="182"/>
      <c r="L25" s="182"/>
      <c r="M25" s="182"/>
    </row>
    <row r="26" spans="1:14">
      <c r="B26" s="180" t="s">
        <v>185</v>
      </c>
    </row>
    <row r="27" spans="1:14">
      <c r="B27" s="180" t="s">
        <v>184</v>
      </c>
    </row>
    <row r="28" spans="1:14">
      <c r="B28" s="181" t="s">
        <v>183</v>
      </c>
    </row>
    <row r="29" spans="1:14">
      <c r="B29" s="180" t="s">
        <v>182</v>
      </c>
    </row>
    <row r="30" spans="1:14">
      <c r="B30" s="180" t="s">
        <v>181</v>
      </c>
    </row>
  </sheetData>
  <sheetProtection selectLockedCells="1" selectUnlockedCells="1"/>
  <mergeCells count="1">
    <mergeCell ref="A1:N1"/>
  </mergeCells>
  <phoneticPr fontId="2" type="noConversion"/>
  <printOptions horizontalCentered="1"/>
  <pageMargins left="0.70866141732283472" right="0.51181102362204722" top="0.59055118110236227" bottom="0.59055118110236227" header="0.51181102362204722" footer="0.59055118110236227"/>
  <pageSetup paperSize="9" scale="67" orientation="landscape" horizontalDpi="4294967292" r:id="rId1"/>
  <headerFooter alignWithMargins="0">
    <oddFooter>&amp;C&amp;P / &amp;N&amp;R&amp;A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H47"/>
  <sheetViews>
    <sheetView workbookViewId="0">
      <pane ySplit="4" topLeftCell="A5" activePane="bottomLeft" state="frozenSplit"/>
      <selection pane="bottomLeft" activeCell="I1" sqref="I1"/>
    </sheetView>
  </sheetViews>
  <sheetFormatPr defaultColWidth="8.125" defaultRowHeight="13.5"/>
  <cols>
    <col min="1" max="1" width="6.375" style="86" customWidth="1"/>
    <col min="2" max="2" width="8.125" style="86"/>
    <col min="3" max="3" width="7" style="86" customWidth="1"/>
    <col min="4" max="5" width="7.625" style="86" customWidth="1"/>
    <col min="6" max="6" width="8.125" style="95"/>
    <col min="7" max="8" width="8.125" style="86"/>
    <col min="9" max="16384" width="8.125" style="77"/>
  </cols>
  <sheetData>
    <row r="1" spans="1:8" ht="23.25" customHeight="1">
      <c r="A1" s="345" t="s">
        <v>128</v>
      </c>
      <c r="B1" s="346"/>
      <c r="C1" s="346"/>
      <c r="D1" s="346"/>
      <c r="E1" s="346"/>
      <c r="F1" s="346"/>
      <c r="G1" s="346"/>
      <c r="H1" s="346"/>
    </row>
    <row r="2" spans="1:8" ht="17.25" customHeight="1">
      <c r="A2" s="347" t="s">
        <v>218</v>
      </c>
      <c r="B2" s="347"/>
      <c r="C2" s="347"/>
      <c r="D2" s="347"/>
      <c r="E2" s="347"/>
      <c r="F2" s="347"/>
      <c r="G2" s="347"/>
      <c r="H2" s="347"/>
    </row>
    <row r="3" spans="1:8" ht="14.25">
      <c r="A3" s="340" t="s">
        <v>129</v>
      </c>
      <c r="B3" s="71" t="s">
        <v>116</v>
      </c>
      <c r="C3" s="71" t="s">
        <v>103</v>
      </c>
      <c r="D3" s="71" t="s">
        <v>130</v>
      </c>
      <c r="E3" s="71" t="s">
        <v>131</v>
      </c>
      <c r="F3" s="87" t="s">
        <v>114</v>
      </c>
      <c r="G3" s="71" t="s">
        <v>130</v>
      </c>
      <c r="H3" s="71" t="s">
        <v>132</v>
      </c>
    </row>
    <row r="4" spans="1:8" ht="14.25" customHeight="1">
      <c r="A4" s="341"/>
      <c r="B4" s="71" t="s">
        <v>133</v>
      </c>
      <c r="C4" s="71" t="s">
        <v>133</v>
      </c>
      <c r="D4" s="71" t="s">
        <v>134</v>
      </c>
      <c r="E4" s="71" t="s">
        <v>107</v>
      </c>
      <c r="F4" s="87" t="s">
        <v>112</v>
      </c>
      <c r="G4" s="71" t="s">
        <v>93</v>
      </c>
      <c r="H4" s="71" t="s">
        <v>135</v>
      </c>
    </row>
    <row r="5" spans="1:8" ht="16.5" customHeight="1">
      <c r="A5" s="88">
        <v>10</v>
      </c>
      <c r="B5" s="81"/>
      <c r="C5" s="81"/>
      <c r="D5" s="81"/>
      <c r="E5" s="81"/>
      <c r="F5" s="89">
        <f t="shared" ref="F5:F20" si="0">3.1415926*((B5/2000)*(B5/2000)-(B5/2000-C5/1000)*(B5/2000-C5/1000))*7.85*1000</f>
        <v>0</v>
      </c>
      <c r="G5" s="90">
        <f t="shared" ref="G5:G20" si="1">D5*F5</f>
        <v>0</v>
      </c>
      <c r="H5" s="91">
        <f>E5*F5/1000</f>
        <v>0</v>
      </c>
    </row>
    <row r="6" spans="1:8" ht="16.5" customHeight="1">
      <c r="A6" s="88">
        <v>15</v>
      </c>
      <c r="B6" s="81"/>
      <c r="C6" s="81"/>
      <c r="D6" s="81"/>
      <c r="E6" s="81"/>
      <c r="F6" s="89">
        <f t="shared" si="0"/>
        <v>0</v>
      </c>
      <c r="G6" s="90">
        <f t="shared" si="1"/>
        <v>0</v>
      </c>
      <c r="H6" s="91">
        <f t="shared" ref="H6:H20" si="2">E6*F6/1000</f>
        <v>0</v>
      </c>
    </row>
    <row r="7" spans="1:8" ht="16.5" customHeight="1">
      <c r="A7" s="88">
        <v>20</v>
      </c>
      <c r="B7" s="81">
        <v>21.3</v>
      </c>
      <c r="C7" s="81">
        <v>2.1</v>
      </c>
      <c r="D7" s="81">
        <v>40</v>
      </c>
      <c r="E7" s="81">
        <v>1</v>
      </c>
      <c r="F7" s="89">
        <f t="shared" si="0"/>
        <v>0.99435175701120038</v>
      </c>
      <c r="G7" s="90">
        <f t="shared" si="1"/>
        <v>39.774070280448015</v>
      </c>
      <c r="H7" s="91">
        <f t="shared" si="2"/>
        <v>9.9435175701120034E-4</v>
      </c>
    </row>
    <row r="8" spans="1:8" ht="16.5" customHeight="1">
      <c r="A8" s="88">
        <v>25</v>
      </c>
      <c r="B8" s="81"/>
      <c r="C8" s="81"/>
      <c r="D8" s="81"/>
      <c r="E8" s="81"/>
      <c r="F8" s="89">
        <f t="shared" si="0"/>
        <v>0</v>
      </c>
      <c r="G8" s="90">
        <f t="shared" si="1"/>
        <v>0</v>
      </c>
      <c r="H8" s="91">
        <f t="shared" si="2"/>
        <v>0</v>
      </c>
    </row>
    <row r="9" spans="1:8" ht="16.5" customHeight="1">
      <c r="A9" s="88">
        <v>32</v>
      </c>
      <c r="B9" s="81"/>
      <c r="C9" s="81"/>
      <c r="D9" s="81"/>
      <c r="E9" s="81"/>
      <c r="F9" s="89">
        <f t="shared" si="0"/>
        <v>0</v>
      </c>
      <c r="G9" s="90">
        <f t="shared" si="1"/>
        <v>0</v>
      </c>
      <c r="H9" s="91">
        <f t="shared" si="2"/>
        <v>0</v>
      </c>
    </row>
    <row r="10" spans="1:8" ht="16.5" customHeight="1">
      <c r="A10" s="88">
        <v>40</v>
      </c>
      <c r="B10" s="81"/>
      <c r="C10" s="81"/>
      <c r="D10" s="81"/>
      <c r="E10" s="81"/>
      <c r="F10" s="89">
        <f t="shared" si="0"/>
        <v>0</v>
      </c>
      <c r="G10" s="90">
        <f t="shared" si="1"/>
        <v>0</v>
      </c>
      <c r="H10" s="91">
        <f t="shared" si="2"/>
        <v>0</v>
      </c>
    </row>
    <row r="11" spans="1:8" ht="16.5" customHeight="1">
      <c r="A11" s="88">
        <v>50</v>
      </c>
      <c r="B11" s="81"/>
      <c r="C11" s="81"/>
      <c r="D11" s="81"/>
      <c r="E11" s="81"/>
      <c r="F11" s="89">
        <f t="shared" si="0"/>
        <v>0</v>
      </c>
      <c r="G11" s="90">
        <f t="shared" si="1"/>
        <v>0</v>
      </c>
      <c r="H11" s="91">
        <f t="shared" si="2"/>
        <v>0</v>
      </c>
    </row>
    <row r="12" spans="1:8" ht="16.5" customHeight="1">
      <c r="A12" s="88">
        <v>70</v>
      </c>
      <c r="B12" s="81"/>
      <c r="C12" s="81"/>
      <c r="D12" s="81"/>
      <c r="E12" s="81"/>
      <c r="F12" s="89">
        <f t="shared" si="0"/>
        <v>0</v>
      </c>
      <c r="G12" s="90">
        <f t="shared" si="1"/>
        <v>0</v>
      </c>
      <c r="H12" s="91">
        <f>E12*F12/1000</f>
        <v>0</v>
      </c>
    </row>
    <row r="13" spans="1:8" ht="16.5" customHeight="1">
      <c r="A13" s="88">
        <v>80</v>
      </c>
      <c r="B13" s="81"/>
      <c r="C13" s="81"/>
      <c r="D13" s="81"/>
      <c r="E13" s="81"/>
      <c r="F13" s="89">
        <f t="shared" si="0"/>
        <v>0</v>
      </c>
      <c r="G13" s="90">
        <f t="shared" si="1"/>
        <v>0</v>
      </c>
      <c r="H13" s="91">
        <f t="shared" ref="H13:H18" si="3">E13*F13/1000</f>
        <v>0</v>
      </c>
    </row>
    <row r="14" spans="1:8" ht="16.5" customHeight="1">
      <c r="A14" s="88">
        <v>100</v>
      </c>
      <c r="B14" s="81"/>
      <c r="C14" s="81"/>
      <c r="D14" s="81"/>
      <c r="E14" s="81"/>
      <c r="F14" s="89">
        <f t="shared" si="0"/>
        <v>0</v>
      </c>
      <c r="G14" s="90">
        <f t="shared" si="1"/>
        <v>0</v>
      </c>
      <c r="H14" s="91">
        <f t="shared" si="3"/>
        <v>0</v>
      </c>
    </row>
    <row r="15" spans="1:8" ht="16.5" customHeight="1">
      <c r="A15" s="88">
        <v>125</v>
      </c>
      <c r="B15" s="81"/>
      <c r="C15" s="81"/>
      <c r="D15" s="81"/>
      <c r="E15" s="81"/>
      <c r="F15" s="89">
        <f t="shared" si="0"/>
        <v>0</v>
      </c>
      <c r="G15" s="90">
        <f t="shared" si="1"/>
        <v>0</v>
      </c>
      <c r="H15" s="91">
        <f t="shared" si="3"/>
        <v>0</v>
      </c>
    </row>
    <row r="16" spans="1:8" ht="16.5" customHeight="1">
      <c r="A16" s="88">
        <v>150</v>
      </c>
      <c r="B16" s="81"/>
      <c r="C16" s="81"/>
      <c r="D16" s="81"/>
      <c r="E16" s="81"/>
      <c r="F16" s="89">
        <f t="shared" si="0"/>
        <v>0</v>
      </c>
      <c r="G16" s="90">
        <f t="shared" si="1"/>
        <v>0</v>
      </c>
      <c r="H16" s="91">
        <f t="shared" si="3"/>
        <v>0</v>
      </c>
    </row>
    <row r="17" spans="1:8" ht="16.5" customHeight="1">
      <c r="A17" s="88">
        <v>200</v>
      </c>
      <c r="B17" s="81"/>
      <c r="C17" s="81"/>
      <c r="D17" s="81"/>
      <c r="E17" s="81"/>
      <c r="F17" s="89">
        <f t="shared" si="0"/>
        <v>0</v>
      </c>
      <c r="G17" s="90">
        <f t="shared" si="1"/>
        <v>0</v>
      </c>
      <c r="H17" s="91">
        <f t="shared" si="3"/>
        <v>0</v>
      </c>
    </row>
    <row r="18" spans="1:8" ht="16.5" customHeight="1">
      <c r="A18" s="88">
        <v>250</v>
      </c>
      <c r="B18" s="81"/>
      <c r="C18" s="81"/>
      <c r="D18" s="81"/>
      <c r="E18" s="81"/>
      <c r="F18" s="89">
        <f t="shared" si="0"/>
        <v>0</v>
      </c>
      <c r="G18" s="90">
        <f t="shared" si="1"/>
        <v>0</v>
      </c>
      <c r="H18" s="91">
        <f t="shared" si="3"/>
        <v>0</v>
      </c>
    </row>
    <row r="19" spans="1:8" ht="16.5" customHeight="1">
      <c r="A19" s="88">
        <v>275</v>
      </c>
      <c r="B19" s="81"/>
      <c r="C19" s="81"/>
      <c r="D19" s="81"/>
      <c r="E19" s="81"/>
      <c r="F19" s="89">
        <f t="shared" si="0"/>
        <v>0</v>
      </c>
      <c r="G19" s="90">
        <f>D19*F19</f>
        <v>0</v>
      </c>
      <c r="H19" s="91">
        <f>E19*F19/1000</f>
        <v>0</v>
      </c>
    </row>
    <row r="20" spans="1:8" ht="16.5" customHeight="1">
      <c r="A20" s="88">
        <v>300</v>
      </c>
      <c r="B20" s="81"/>
      <c r="C20" s="81"/>
      <c r="D20" s="81"/>
      <c r="E20" s="81"/>
      <c r="F20" s="89">
        <f t="shared" si="0"/>
        <v>0</v>
      </c>
      <c r="G20" s="90">
        <f t="shared" si="1"/>
        <v>0</v>
      </c>
      <c r="H20" s="91">
        <f t="shared" si="2"/>
        <v>0</v>
      </c>
    </row>
    <row r="21" spans="1:8" ht="16.5" customHeight="1">
      <c r="A21" s="348" t="s">
        <v>136</v>
      </c>
      <c r="B21" s="349"/>
      <c r="C21" s="83" t="s">
        <v>125</v>
      </c>
      <c r="D21" s="83"/>
      <c r="E21" s="83"/>
      <c r="F21" s="92"/>
      <c r="G21" s="83"/>
      <c r="H21" s="93">
        <f>SUM(H5:H20)</f>
        <v>9.9435175701120034E-4</v>
      </c>
    </row>
    <row r="22" spans="1:8" ht="30" customHeight="1">
      <c r="A22" s="347" t="s">
        <v>219</v>
      </c>
      <c r="B22" s="347"/>
      <c r="C22" s="347"/>
      <c r="D22" s="347"/>
      <c r="E22" s="347"/>
      <c r="F22" s="347"/>
      <c r="G22" s="347"/>
      <c r="H22" s="347"/>
    </row>
    <row r="23" spans="1:8" ht="14.25">
      <c r="A23" s="73" t="s">
        <v>119</v>
      </c>
      <c r="B23" s="71" t="s">
        <v>116</v>
      </c>
      <c r="C23" s="71" t="s">
        <v>137</v>
      </c>
      <c r="D23" s="71" t="s">
        <v>130</v>
      </c>
      <c r="E23" s="71" t="s">
        <v>121</v>
      </c>
      <c r="F23" s="87" t="s">
        <v>114</v>
      </c>
      <c r="G23" s="71" t="s">
        <v>130</v>
      </c>
      <c r="H23" s="71" t="s">
        <v>122</v>
      </c>
    </row>
    <row r="24" spans="1:8" ht="15.75">
      <c r="A24" s="72"/>
      <c r="B24" s="71" t="s">
        <v>133</v>
      </c>
      <c r="C24" s="71" t="s">
        <v>133</v>
      </c>
      <c r="D24" s="71" t="s">
        <v>113</v>
      </c>
      <c r="E24" s="71" t="s">
        <v>107</v>
      </c>
      <c r="F24" s="87" t="s">
        <v>112</v>
      </c>
      <c r="G24" s="71" t="s">
        <v>93</v>
      </c>
      <c r="H24" s="71" t="s">
        <v>125</v>
      </c>
    </row>
    <row r="25" spans="1:8" ht="18" customHeight="1">
      <c r="A25" s="88">
        <v>8</v>
      </c>
      <c r="B25" s="81"/>
      <c r="C25" s="94"/>
      <c r="D25" s="94"/>
      <c r="E25" s="94"/>
      <c r="F25" s="89">
        <f>3.1415926*((B25/2000)*(B25/2000)-(B25/2000-C25/1000)*(B25/2000-C25/1000))*7.85*1000</f>
        <v>0</v>
      </c>
      <c r="G25" s="90">
        <f t="shared" ref="G25:G45" si="4">D25*F25</f>
        <v>0</v>
      </c>
      <c r="H25" s="91">
        <f>E25*F25/1000</f>
        <v>0</v>
      </c>
    </row>
    <row r="26" spans="1:8" ht="18" customHeight="1">
      <c r="A26" s="88">
        <v>10</v>
      </c>
      <c r="B26" s="81"/>
      <c r="C26" s="94"/>
      <c r="D26" s="94"/>
      <c r="E26" s="94"/>
      <c r="F26" s="89">
        <f t="shared" ref="F26:F45" si="5">3.1415926*((B26/2000)*(B26/2000)-(B26/2000-C26/1000)*(B26/2000-C26/1000))*7.85*1000</f>
        <v>0</v>
      </c>
      <c r="G26" s="90">
        <f t="shared" si="4"/>
        <v>0</v>
      </c>
      <c r="H26" s="91">
        <f t="shared" ref="H26:H45" si="6">E26*F26/1000</f>
        <v>0</v>
      </c>
    </row>
    <row r="27" spans="1:8" ht="18" customHeight="1">
      <c r="A27" s="88">
        <v>15</v>
      </c>
      <c r="B27" s="81"/>
      <c r="C27" s="94"/>
      <c r="D27" s="94"/>
      <c r="E27" s="94"/>
      <c r="F27" s="89">
        <f t="shared" si="5"/>
        <v>0</v>
      </c>
      <c r="G27" s="90">
        <f t="shared" si="4"/>
        <v>0</v>
      </c>
      <c r="H27" s="91">
        <f t="shared" si="6"/>
        <v>0</v>
      </c>
    </row>
    <row r="28" spans="1:8" ht="18" customHeight="1">
      <c r="A28" s="88">
        <v>20</v>
      </c>
      <c r="B28" s="81"/>
      <c r="C28" s="94"/>
      <c r="D28" s="94"/>
      <c r="E28" s="94"/>
      <c r="F28" s="89">
        <f t="shared" si="5"/>
        <v>0</v>
      </c>
      <c r="G28" s="90">
        <f t="shared" si="4"/>
        <v>0</v>
      </c>
      <c r="H28" s="91">
        <f t="shared" si="6"/>
        <v>0</v>
      </c>
    </row>
    <row r="29" spans="1:8" ht="18" customHeight="1">
      <c r="A29" s="88">
        <v>25</v>
      </c>
      <c r="B29" s="81"/>
      <c r="C29" s="94"/>
      <c r="D29" s="94"/>
      <c r="E29" s="94"/>
      <c r="F29" s="89">
        <f t="shared" si="5"/>
        <v>0</v>
      </c>
      <c r="G29" s="90">
        <f t="shared" si="4"/>
        <v>0</v>
      </c>
      <c r="H29" s="91">
        <f t="shared" si="6"/>
        <v>0</v>
      </c>
    </row>
    <row r="30" spans="1:8" ht="18" customHeight="1">
      <c r="A30" s="88">
        <v>32</v>
      </c>
      <c r="B30" s="81"/>
      <c r="C30" s="94"/>
      <c r="D30" s="94"/>
      <c r="E30" s="94"/>
      <c r="F30" s="89">
        <f t="shared" si="5"/>
        <v>0</v>
      </c>
      <c r="G30" s="90">
        <f t="shared" si="4"/>
        <v>0</v>
      </c>
      <c r="H30" s="91">
        <f t="shared" si="6"/>
        <v>0</v>
      </c>
    </row>
    <row r="31" spans="1:8" ht="18" customHeight="1">
      <c r="A31" s="88">
        <v>40</v>
      </c>
      <c r="B31" s="81"/>
      <c r="C31" s="94"/>
      <c r="D31" s="94"/>
      <c r="E31" s="94"/>
      <c r="F31" s="89">
        <f t="shared" si="5"/>
        <v>0</v>
      </c>
      <c r="G31" s="90">
        <f t="shared" si="4"/>
        <v>0</v>
      </c>
      <c r="H31" s="91">
        <f t="shared" si="6"/>
        <v>0</v>
      </c>
    </row>
    <row r="32" spans="1:8" ht="18" customHeight="1">
      <c r="A32" s="88">
        <v>50</v>
      </c>
      <c r="B32" s="81"/>
      <c r="C32" s="94"/>
      <c r="D32" s="94"/>
      <c r="E32" s="94"/>
      <c r="F32" s="89">
        <f t="shared" si="5"/>
        <v>0</v>
      </c>
      <c r="G32" s="90">
        <f t="shared" si="4"/>
        <v>0</v>
      </c>
      <c r="H32" s="91">
        <f t="shared" si="6"/>
        <v>0</v>
      </c>
    </row>
    <row r="33" spans="1:8" ht="18" customHeight="1">
      <c r="A33" s="88">
        <v>70</v>
      </c>
      <c r="B33" s="81"/>
      <c r="C33" s="81"/>
      <c r="D33" s="94"/>
      <c r="E33" s="94"/>
      <c r="F33" s="89">
        <f t="shared" si="5"/>
        <v>0</v>
      </c>
      <c r="G33" s="90">
        <f t="shared" si="4"/>
        <v>0</v>
      </c>
      <c r="H33" s="91">
        <f t="shared" si="6"/>
        <v>0</v>
      </c>
    </row>
    <row r="34" spans="1:8" ht="18" customHeight="1">
      <c r="A34" s="88">
        <v>80</v>
      </c>
      <c r="B34" s="81"/>
      <c r="C34" s="94"/>
      <c r="D34" s="94"/>
      <c r="E34" s="94"/>
      <c r="F34" s="89">
        <f t="shared" si="5"/>
        <v>0</v>
      </c>
      <c r="G34" s="90">
        <f t="shared" si="4"/>
        <v>0</v>
      </c>
      <c r="H34" s="91">
        <f t="shared" si="6"/>
        <v>0</v>
      </c>
    </row>
    <row r="35" spans="1:8" ht="18" customHeight="1">
      <c r="A35" s="88">
        <v>100</v>
      </c>
      <c r="B35" s="81"/>
      <c r="C35" s="94"/>
      <c r="D35" s="94"/>
      <c r="E35" s="94"/>
      <c r="F35" s="89">
        <f t="shared" si="5"/>
        <v>0</v>
      </c>
      <c r="G35" s="90">
        <f t="shared" si="4"/>
        <v>0</v>
      </c>
      <c r="H35" s="91">
        <f t="shared" si="6"/>
        <v>0</v>
      </c>
    </row>
    <row r="36" spans="1:8" ht="18" customHeight="1">
      <c r="A36" s="88">
        <v>125</v>
      </c>
      <c r="B36" s="81"/>
      <c r="C36" s="94"/>
      <c r="D36" s="94"/>
      <c r="E36" s="94"/>
      <c r="F36" s="89">
        <f t="shared" si="5"/>
        <v>0</v>
      </c>
      <c r="G36" s="90">
        <f t="shared" si="4"/>
        <v>0</v>
      </c>
      <c r="H36" s="91">
        <f t="shared" si="6"/>
        <v>0</v>
      </c>
    </row>
    <row r="37" spans="1:8" ht="18" customHeight="1">
      <c r="A37" s="88">
        <v>150</v>
      </c>
      <c r="B37" s="81"/>
      <c r="C37" s="94"/>
      <c r="D37" s="94"/>
      <c r="E37" s="94"/>
      <c r="F37" s="89">
        <f t="shared" si="5"/>
        <v>0</v>
      </c>
      <c r="G37" s="90">
        <f t="shared" si="4"/>
        <v>0</v>
      </c>
      <c r="H37" s="91">
        <f t="shared" si="6"/>
        <v>0</v>
      </c>
    </row>
    <row r="38" spans="1:8" ht="18" customHeight="1">
      <c r="A38" s="88">
        <v>200</v>
      </c>
      <c r="B38" s="81"/>
      <c r="C38" s="94"/>
      <c r="D38" s="94"/>
      <c r="E38" s="94"/>
      <c r="F38" s="89">
        <f t="shared" si="5"/>
        <v>0</v>
      </c>
      <c r="G38" s="90">
        <f t="shared" si="4"/>
        <v>0</v>
      </c>
      <c r="H38" s="91">
        <f t="shared" si="6"/>
        <v>0</v>
      </c>
    </row>
    <row r="39" spans="1:8" ht="18" customHeight="1">
      <c r="A39" s="88">
        <v>250</v>
      </c>
      <c r="B39" s="81"/>
      <c r="C39" s="94"/>
      <c r="D39" s="94"/>
      <c r="E39" s="94"/>
      <c r="F39" s="89">
        <f t="shared" si="5"/>
        <v>0</v>
      </c>
      <c r="G39" s="90">
        <f t="shared" si="4"/>
        <v>0</v>
      </c>
      <c r="H39" s="91">
        <f t="shared" si="6"/>
        <v>0</v>
      </c>
    </row>
    <row r="40" spans="1:8" ht="18" customHeight="1">
      <c r="A40" s="88">
        <v>275</v>
      </c>
      <c r="B40" s="81"/>
      <c r="C40" s="94"/>
      <c r="D40" s="94"/>
      <c r="E40" s="94"/>
      <c r="F40" s="89">
        <f t="shared" si="5"/>
        <v>0</v>
      </c>
      <c r="G40" s="90">
        <f t="shared" si="4"/>
        <v>0</v>
      </c>
      <c r="H40" s="91">
        <f t="shared" si="6"/>
        <v>0</v>
      </c>
    </row>
    <row r="41" spans="1:8" ht="18" customHeight="1">
      <c r="A41" s="88">
        <v>300</v>
      </c>
      <c r="B41" s="81"/>
      <c r="C41" s="94"/>
      <c r="D41" s="94"/>
      <c r="E41" s="94"/>
      <c r="F41" s="89">
        <f t="shared" si="5"/>
        <v>0</v>
      </c>
      <c r="G41" s="90">
        <f t="shared" si="4"/>
        <v>0</v>
      </c>
      <c r="H41" s="91">
        <f t="shared" si="6"/>
        <v>0</v>
      </c>
    </row>
    <row r="42" spans="1:8" ht="18" customHeight="1">
      <c r="A42" s="88"/>
      <c r="B42" s="81"/>
      <c r="C42" s="94"/>
      <c r="D42" s="94"/>
      <c r="E42" s="94"/>
      <c r="F42" s="89">
        <f t="shared" si="5"/>
        <v>0</v>
      </c>
      <c r="G42" s="90">
        <f t="shared" si="4"/>
        <v>0</v>
      </c>
      <c r="H42" s="91">
        <f t="shared" si="6"/>
        <v>0</v>
      </c>
    </row>
    <row r="43" spans="1:8" ht="18" customHeight="1">
      <c r="A43" s="88"/>
      <c r="B43" s="81"/>
      <c r="C43" s="94"/>
      <c r="D43" s="94"/>
      <c r="E43" s="94"/>
      <c r="F43" s="89">
        <f t="shared" si="5"/>
        <v>0</v>
      </c>
      <c r="G43" s="90">
        <f t="shared" si="4"/>
        <v>0</v>
      </c>
      <c r="H43" s="91">
        <f t="shared" si="6"/>
        <v>0</v>
      </c>
    </row>
    <row r="44" spans="1:8" ht="18" customHeight="1">
      <c r="A44" s="88"/>
      <c r="B44" s="81"/>
      <c r="C44" s="94"/>
      <c r="D44" s="94"/>
      <c r="E44" s="94"/>
      <c r="F44" s="89">
        <f t="shared" si="5"/>
        <v>0</v>
      </c>
      <c r="G44" s="90">
        <f t="shared" si="4"/>
        <v>0</v>
      </c>
      <c r="H44" s="91">
        <f t="shared" si="6"/>
        <v>0</v>
      </c>
    </row>
    <row r="45" spans="1:8" ht="18" customHeight="1">
      <c r="A45" s="88"/>
      <c r="B45" s="81"/>
      <c r="C45" s="94"/>
      <c r="D45" s="94"/>
      <c r="E45" s="94"/>
      <c r="F45" s="89">
        <f t="shared" si="5"/>
        <v>0</v>
      </c>
      <c r="G45" s="90">
        <f t="shared" si="4"/>
        <v>0</v>
      </c>
      <c r="H45" s="91">
        <f t="shared" si="6"/>
        <v>0</v>
      </c>
    </row>
    <row r="46" spans="1:8" ht="18" customHeight="1">
      <c r="A46" s="348" t="s">
        <v>136</v>
      </c>
      <c r="B46" s="349"/>
      <c r="C46" s="83" t="s">
        <v>125</v>
      </c>
      <c r="D46" s="83"/>
      <c r="E46" s="83"/>
      <c r="F46" s="92"/>
      <c r="G46" s="83"/>
      <c r="H46" s="93">
        <f>SUM(H25:H45)</f>
        <v>0</v>
      </c>
    </row>
    <row r="47" spans="1:8" ht="20.25">
      <c r="A47" s="337"/>
      <c r="B47" s="338"/>
      <c r="C47" s="338"/>
      <c r="D47" s="338"/>
      <c r="E47" s="338"/>
      <c r="F47" s="338"/>
      <c r="G47" s="338"/>
      <c r="H47" s="338"/>
    </row>
  </sheetData>
  <sheetProtection formatCells="0" formatColumns="0" formatRows="0" insertColumns="0" insertRows="0" insertHyperlinks="0" deleteColumns="0" deleteRows="0" sort="0" autoFilter="0" pivotTables="0"/>
  <mergeCells count="7">
    <mergeCell ref="A47:H47"/>
    <mergeCell ref="A1:H1"/>
    <mergeCell ref="A2:H2"/>
    <mergeCell ref="A3:A4"/>
    <mergeCell ref="A21:B21"/>
    <mergeCell ref="A22:H22"/>
    <mergeCell ref="A46:B46"/>
  </mergeCells>
  <phoneticPr fontId="42" type="noConversion"/>
  <conditionalFormatting sqref="F1:H1048576">
    <cfRule type="cellIs" dxfId="4" priority="4" stopIfTrue="1" operator="equal">
      <formula>8.646939107</formula>
    </cfRule>
  </conditionalFormatting>
  <conditionalFormatting sqref="F29:H45 F5:H20">
    <cfRule type="cellIs" dxfId="3" priority="3" stopIfTrue="1" operator="equal">
      <formula>0</formula>
    </cfRule>
  </conditionalFormatting>
  <conditionalFormatting sqref="G25:H28">
    <cfRule type="cellIs" dxfId="2" priority="2" stopIfTrue="1" operator="equal">
      <formula>0</formula>
    </cfRule>
  </conditionalFormatting>
  <conditionalFormatting sqref="F25:F28">
    <cfRule type="cellIs" dxfId="1" priority="1" stopIfTrue="1" operator="equal">
      <formula>0</formula>
    </cfRule>
  </conditionalFormatting>
  <dataValidations count="1">
    <dataValidation type="decimal" operator="greaterThan" allowBlank="1" showInputMessage="1" showErrorMessage="1" errorTitle="输入错误" error="必须输入数值！" sqref="B5:E20 B41:B45 D25:E45 C25:C32 C34:C45 B33:C33">
      <formula1>0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C000"/>
  </sheetPr>
  <dimension ref="A1:AI164"/>
  <sheetViews>
    <sheetView workbookViewId="0">
      <selection activeCell="E16" sqref="E16"/>
    </sheetView>
  </sheetViews>
  <sheetFormatPr defaultColWidth="8.125" defaultRowHeight="13.5"/>
  <cols>
    <col min="1" max="1" width="8.125" style="96"/>
    <col min="2" max="2" width="9.25" style="96" customWidth="1"/>
    <col min="3" max="3" width="8.875" style="96" customWidth="1"/>
    <col min="4" max="5" width="9.375" style="96" customWidth="1"/>
    <col min="6" max="6" width="8.125" style="125"/>
    <col min="7" max="16384" width="8.125" style="96"/>
  </cols>
  <sheetData>
    <row r="1" spans="1:35" ht="27.75" customHeight="1">
      <c r="A1" s="351" t="s">
        <v>138</v>
      </c>
      <c r="B1" s="351"/>
      <c r="C1" s="351"/>
      <c r="D1" s="351"/>
      <c r="E1" s="351"/>
      <c r="F1" s="351"/>
      <c r="G1" s="351"/>
      <c r="H1" s="351"/>
      <c r="AB1" s="97"/>
      <c r="AC1" s="97"/>
      <c r="AD1" s="97"/>
      <c r="AE1" s="97"/>
      <c r="AF1" s="97"/>
      <c r="AG1" s="97"/>
      <c r="AH1" s="97"/>
      <c r="AI1" s="97"/>
    </row>
    <row r="2" spans="1:35" ht="9.75" customHeight="1">
      <c r="A2" s="352"/>
      <c r="B2" s="352"/>
      <c r="C2" s="352"/>
      <c r="D2" s="352"/>
      <c r="E2" s="352"/>
      <c r="F2" s="352"/>
      <c r="G2" s="352"/>
      <c r="H2" s="352"/>
    </row>
    <row r="3" spans="1:35" ht="14.25" customHeight="1">
      <c r="A3" s="353" t="s">
        <v>119</v>
      </c>
      <c r="B3" s="98" t="s">
        <v>116</v>
      </c>
      <c r="C3" s="98" t="s">
        <v>103</v>
      </c>
      <c r="D3" s="98" t="s">
        <v>130</v>
      </c>
      <c r="E3" s="98" t="s">
        <v>121</v>
      </c>
      <c r="F3" s="99" t="s">
        <v>114</v>
      </c>
      <c r="G3" s="98" t="s">
        <v>130</v>
      </c>
      <c r="H3" s="98" t="s">
        <v>132</v>
      </c>
    </row>
    <row r="4" spans="1:35" ht="15.75">
      <c r="A4" s="354"/>
      <c r="B4" s="98" t="s">
        <v>133</v>
      </c>
      <c r="C4" s="98" t="s">
        <v>133</v>
      </c>
      <c r="D4" s="98" t="s">
        <v>113</v>
      </c>
      <c r="E4" s="98" t="s">
        <v>107</v>
      </c>
      <c r="F4" s="99" t="s">
        <v>112</v>
      </c>
      <c r="G4" s="98" t="s">
        <v>93</v>
      </c>
      <c r="H4" s="98" t="s">
        <v>125</v>
      </c>
    </row>
    <row r="5" spans="1:35" ht="20.100000000000001" customHeight="1">
      <c r="A5" s="88"/>
      <c r="B5" s="81">
        <v>6</v>
      </c>
      <c r="C5" s="81">
        <v>0.6</v>
      </c>
      <c r="D5" s="81"/>
      <c r="E5" s="81"/>
      <c r="F5" s="100">
        <f>0.028*C5*(B5-C5)</f>
        <v>9.0719999999999995E-2</v>
      </c>
      <c r="G5" s="101">
        <f>D5*F5</f>
        <v>0</v>
      </c>
      <c r="H5" s="102">
        <f>E5*G5/1000</f>
        <v>0</v>
      </c>
    </row>
    <row r="6" spans="1:35" ht="20.100000000000001" customHeight="1">
      <c r="A6" s="88"/>
      <c r="B6" s="81">
        <v>9.52</v>
      </c>
      <c r="C6" s="81">
        <v>0.75</v>
      </c>
      <c r="D6" s="81"/>
      <c r="E6" s="81"/>
      <c r="F6" s="100">
        <f>0.028*C6*(B6-C6)</f>
        <v>0.18417</v>
      </c>
      <c r="G6" s="101">
        <f>D6*F6</f>
        <v>0</v>
      </c>
      <c r="H6" s="102">
        <f>E6*G6/1000</f>
        <v>0</v>
      </c>
    </row>
    <row r="7" spans="1:35" ht="20.100000000000001" customHeight="1">
      <c r="A7" s="88"/>
      <c r="B7" s="81">
        <v>12.7</v>
      </c>
      <c r="C7" s="81">
        <v>0.75</v>
      </c>
      <c r="D7" s="81"/>
      <c r="E7" s="81"/>
      <c r="F7" s="100">
        <f>0.028*C7*(B7-C7)</f>
        <v>0.25095000000000001</v>
      </c>
      <c r="G7" s="101">
        <f>D7*F7</f>
        <v>0</v>
      </c>
      <c r="H7" s="102">
        <f>E7*G7/1000</f>
        <v>0</v>
      </c>
    </row>
    <row r="8" spans="1:35" ht="20.100000000000001" customHeight="1">
      <c r="A8" s="88"/>
      <c r="B8" s="81">
        <v>15.9</v>
      </c>
      <c r="C8" s="81">
        <v>1</v>
      </c>
      <c r="D8" s="81"/>
      <c r="E8" s="81"/>
      <c r="F8" s="100">
        <f>0.028*C8*(B8-C8)</f>
        <v>0.41720000000000002</v>
      </c>
      <c r="G8" s="101">
        <f>D8*F8</f>
        <v>0</v>
      </c>
      <c r="H8" s="102">
        <f>E8*G8/1000</f>
        <v>0</v>
      </c>
    </row>
    <row r="9" spans="1:35" ht="18" customHeight="1">
      <c r="A9" s="88"/>
      <c r="B9" s="81">
        <v>19.100000000000001</v>
      </c>
      <c r="C9" s="81">
        <v>1</v>
      </c>
      <c r="D9" s="81"/>
      <c r="E9" s="81"/>
      <c r="F9" s="100">
        <f t="shared" ref="F9:F47" si="0">0.028*C9*(B9-C9)</f>
        <v>0.50680000000000003</v>
      </c>
      <c r="G9" s="101">
        <f t="shared" ref="G9:G47" si="1">D9*F9</f>
        <v>0</v>
      </c>
      <c r="H9" s="102">
        <f t="shared" ref="H9:H47" si="2">E9*G9/1000</f>
        <v>0</v>
      </c>
    </row>
    <row r="10" spans="1:35" ht="18" customHeight="1">
      <c r="A10" s="88"/>
      <c r="B10" s="81">
        <v>22.2</v>
      </c>
      <c r="C10" s="81">
        <v>1</v>
      </c>
      <c r="D10" s="81"/>
      <c r="E10" s="81"/>
      <c r="F10" s="100">
        <f t="shared" si="0"/>
        <v>0.59360000000000002</v>
      </c>
      <c r="G10" s="101">
        <f t="shared" si="1"/>
        <v>0</v>
      </c>
      <c r="H10" s="102">
        <f t="shared" si="2"/>
        <v>0</v>
      </c>
    </row>
    <row r="11" spans="1:35" ht="18" customHeight="1">
      <c r="A11" s="88"/>
      <c r="B11" s="81">
        <v>25</v>
      </c>
      <c r="C11" s="81">
        <v>1</v>
      </c>
      <c r="D11" s="81"/>
      <c r="E11" s="81"/>
      <c r="F11" s="100">
        <f t="shared" si="0"/>
        <v>0.67200000000000004</v>
      </c>
      <c r="G11" s="101">
        <f t="shared" si="1"/>
        <v>0</v>
      </c>
      <c r="H11" s="102">
        <f t="shared" si="2"/>
        <v>0</v>
      </c>
    </row>
    <row r="12" spans="1:35" ht="18" customHeight="1">
      <c r="A12" s="88"/>
      <c r="B12" s="81">
        <v>28.6</v>
      </c>
      <c r="C12" s="81">
        <v>1</v>
      </c>
      <c r="D12" s="81"/>
      <c r="E12" s="81"/>
      <c r="F12" s="100">
        <f t="shared" si="0"/>
        <v>0.77280000000000004</v>
      </c>
      <c r="G12" s="101">
        <f t="shared" si="1"/>
        <v>0</v>
      </c>
      <c r="H12" s="102">
        <f t="shared" si="2"/>
        <v>0</v>
      </c>
    </row>
    <row r="13" spans="1:35" ht="18" customHeight="1">
      <c r="A13" s="88"/>
      <c r="B13" s="81">
        <v>31.8</v>
      </c>
      <c r="C13" s="81">
        <v>1.3</v>
      </c>
      <c r="D13" s="81"/>
      <c r="E13" s="81"/>
      <c r="F13" s="100">
        <f t="shared" si="0"/>
        <v>1.1102000000000001</v>
      </c>
      <c r="G13" s="101">
        <f t="shared" si="1"/>
        <v>0</v>
      </c>
      <c r="H13" s="102">
        <f t="shared" si="2"/>
        <v>0</v>
      </c>
    </row>
    <row r="14" spans="1:35" ht="18" customHeight="1">
      <c r="A14" s="88"/>
      <c r="B14" s="81">
        <v>34.9</v>
      </c>
      <c r="C14" s="81">
        <v>1.5</v>
      </c>
      <c r="D14" s="81"/>
      <c r="E14" s="81"/>
      <c r="F14" s="100">
        <f t="shared" si="0"/>
        <v>1.4028</v>
      </c>
      <c r="G14" s="101">
        <f t="shared" si="1"/>
        <v>0</v>
      </c>
      <c r="H14" s="102">
        <f t="shared" si="2"/>
        <v>0</v>
      </c>
    </row>
    <row r="15" spans="1:35" ht="18" customHeight="1">
      <c r="A15" s="88"/>
      <c r="B15" s="81">
        <v>38</v>
      </c>
      <c r="C15" s="81">
        <v>1.5</v>
      </c>
      <c r="D15" s="81"/>
      <c r="E15" s="81"/>
      <c r="F15" s="100">
        <f t="shared" si="0"/>
        <v>1.5330000000000001</v>
      </c>
      <c r="G15" s="101">
        <f t="shared" si="1"/>
        <v>0</v>
      </c>
      <c r="H15" s="102">
        <f t="shared" si="2"/>
        <v>0</v>
      </c>
    </row>
    <row r="16" spans="1:35" ht="18" customHeight="1">
      <c r="A16" s="88"/>
      <c r="B16" s="81">
        <v>40</v>
      </c>
      <c r="C16" s="81">
        <v>1.7</v>
      </c>
      <c r="D16" s="81"/>
      <c r="E16" s="81"/>
      <c r="F16" s="100">
        <f t="shared" si="0"/>
        <v>1.8230799999999998</v>
      </c>
      <c r="G16" s="101">
        <f t="shared" si="1"/>
        <v>0</v>
      </c>
      <c r="H16" s="102">
        <f t="shared" si="2"/>
        <v>0</v>
      </c>
    </row>
    <row r="17" spans="1:8" ht="18" customHeight="1">
      <c r="A17" s="88"/>
      <c r="B17" s="81">
        <v>42</v>
      </c>
      <c r="C17" s="81">
        <v>1.8</v>
      </c>
      <c r="D17" s="81"/>
      <c r="E17" s="81"/>
      <c r="F17" s="100">
        <f t="shared" si="0"/>
        <v>2.0260800000000003</v>
      </c>
      <c r="G17" s="101">
        <f t="shared" si="1"/>
        <v>0</v>
      </c>
      <c r="H17" s="102">
        <f t="shared" si="2"/>
        <v>0</v>
      </c>
    </row>
    <row r="18" spans="1:8" ht="18" customHeight="1">
      <c r="A18" s="88"/>
      <c r="B18" s="81">
        <v>45</v>
      </c>
      <c r="C18" s="81">
        <v>2</v>
      </c>
      <c r="D18" s="81"/>
      <c r="E18" s="81"/>
      <c r="F18" s="100">
        <f t="shared" si="0"/>
        <v>2.4079999999999999</v>
      </c>
      <c r="G18" s="101">
        <f t="shared" si="1"/>
        <v>0</v>
      </c>
      <c r="H18" s="102">
        <f t="shared" si="2"/>
        <v>0</v>
      </c>
    </row>
    <row r="19" spans="1:8" ht="18" customHeight="1">
      <c r="A19" s="88"/>
      <c r="B19" s="103">
        <v>50</v>
      </c>
      <c r="C19" s="81">
        <v>2</v>
      </c>
      <c r="D19" s="81"/>
      <c r="E19" s="81"/>
      <c r="F19" s="100">
        <f t="shared" si="0"/>
        <v>2.6880000000000002</v>
      </c>
      <c r="G19" s="101">
        <f t="shared" si="1"/>
        <v>0</v>
      </c>
      <c r="H19" s="102">
        <f t="shared" si="2"/>
        <v>0</v>
      </c>
    </row>
    <row r="20" spans="1:8" ht="18" customHeight="1">
      <c r="A20" s="88"/>
      <c r="B20" s="81">
        <v>54</v>
      </c>
      <c r="C20" s="81">
        <v>2.5</v>
      </c>
      <c r="D20" s="81"/>
      <c r="E20" s="81"/>
      <c r="F20" s="100">
        <f t="shared" si="0"/>
        <v>3.6050000000000004</v>
      </c>
      <c r="G20" s="101">
        <f t="shared" si="1"/>
        <v>0</v>
      </c>
      <c r="H20" s="102">
        <f t="shared" si="2"/>
        <v>0</v>
      </c>
    </row>
    <row r="21" spans="1:8" ht="18" customHeight="1">
      <c r="A21" s="88"/>
      <c r="B21" s="81">
        <v>63</v>
      </c>
      <c r="C21" s="81">
        <v>2.5</v>
      </c>
      <c r="D21" s="81"/>
      <c r="E21" s="81"/>
      <c r="F21" s="100">
        <f t="shared" si="0"/>
        <v>4.2350000000000003</v>
      </c>
      <c r="G21" s="101">
        <f t="shared" si="1"/>
        <v>0</v>
      </c>
      <c r="H21" s="102">
        <f t="shared" si="2"/>
        <v>0</v>
      </c>
    </row>
    <row r="22" spans="1:8" ht="18" customHeight="1">
      <c r="A22" s="88"/>
      <c r="B22" s="81">
        <v>76</v>
      </c>
      <c r="C22" s="81">
        <v>3</v>
      </c>
      <c r="D22" s="81"/>
      <c r="E22" s="81"/>
      <c r="F22" s="100">
        <f t="shared" si="0"/>
        <v>6.1320000000000006</v>
      </c>
      <c r="G22" s="101">
        <f t="shared" si="1"/>
        <v>0</v>
      </c>
      <c r="H22" s="102">
        <f t="shared" si="2"/>
        <v>0</v>
      </c>
    </row>
    <row r="23" spans="1:8" ht="18" customHeight="1">
      <c r="A23" s="88"/>
      <c r="B23" s="81">
        <v>80</v>
      </c>
      <c r="C23" s="81"/>
      <c r="D23" s="81"/>
      <c r="E23" s="81"/>
      <c r="F23" s="100">
        <f t="shared" si="0"/>
        <v>0</v>
      </c>
      <c r="G23" s="101">
        <f t="shared" si="1"/>
        <v>0</v>
      </c>
      <c r="H23" s="102">
        <f t="shared" si="2"/>
        <v>0</v>
      </c>
    </row>
    <row r="24" spans="1:8" ht="18" customHeight="1">
      <c r="A24" s="88"/>
      <c r="B24" s="81">
        <v>85</v>
      </c>
      <c r="C24" s="81"/>
      <c r="D24" s="81"/>
      <c r="E24" s="81"/>
      <c r="F24" s="100">
        <f t="shared" si="0"/>
        <v>0</v>
      </c>
      <c r="G24" s="101">
        <f t="shared" si="1"/>
        <v>0</v>
      </c>
      <c r="H24" s="102">
        <f t="shared" si="2"/>
        <v>0</v>
      </c>
    </row>
    <row r="25" spans="1:8" ht="18" customHeight="1">
      <c r="A25" s="88"/>
      <c r="B25" s="81">
        <v>90</v>
      </c>
      <c r="C25" s="81"/>
      <c r="D25" s="81"/>
      <c r="E25" s="81"/>
      <c r="F25" s="100">
        <f t="shared" si="0"/>
        <v>0</v>
      </c>
      <c r="G25" s="101">
        <f t="shared" si="1"/>
        <v>0</v>
      </c>
      <c r="H25" s="102">
        <f t="shared" si="2"/>
        <v>0</v>
      </c>
    </row>
    <row r="26" spans="1:8" ht="18" customHeight="1">
      <c r="A26" s="88"/>
      <c r="B26" s="81">
        <v>95</v>
      </c>
      <c r="C26" s="81"/>
      <c r="D26" s="81"/>
      <c r="E26" s="81"/>
      <c r="F26" s="100">
        <f t="shared" si="0"/>
        <v>0</v>
      </c>
      <c r="G26" s="101">
        <f t="shared" si="1"/>
        <v>0</v>
      </c>
      <c r="H26" s="102">
        <f t="shared" si="2"/>
        <v>0</v>
      </c>
    </row>
    <row r="27" spans="1:8" ht="18" customHeight="1">
      <c r="A27" s="88"/>
      <c r="B27" s="81">
        <v>100</v>
      </c>
      <c r="C27" s="81"/>
      <c r="D27" s="81"/>
      <c r="E27" s="81"/>
      <c r="F27" s="100">
        <f t="shared" si="0"/>
        <v>0</v>
      </c>
      <c r="G27" s="101">
        <f t="shared" si="1"/>
        <v>0</v>
      </c>
      <c r="H27" s="102">
        <f t="shared" si="2"/>
        <v>0</v>
      </c>
    </row>
    <row r="28" spans="1:8" ht="18" customHeight="1">
      <c r="A28" s="88"/>
      <c r="B28" s="81">
        <v>105</v>
      </c>
      <c r="C28" s="81"/>
      <c r="D28" s="81"/>
      <c r="E28" s="81"/>
      <c r="F28" s="100">
        <f t="shared" si="0"/>
        <v>0</v>
      </c>
      <c r="G28" s="101">
        <f t="shared" si="1"/>
        <v>0</v>
      </c>
      <c r="H28" s="102">
        <f t="shared" si="2"/>
        <v>0</v>
      </c>
    </row>
    <row r="29" spans="1:8" ht="18" customHeight="1">
      <c r="A29" s="88"/>
      <c r="B29" s="81">
        <v>115</v>
      </c>
      <c r="C29" s="81"/>
      <c r="D29" s="81"/>
      <c r="E29" s="81"/>
      <c r="F29" s="100">
        <f t="shared" si="0"/>
        <v>0</v>
      </c>
      <c r="G29" s="101">
        <f t="shared" si="1"/>
        <v>0</v>
      </c>
      <c r="H29" s="102">
        <f t="shared" si="2"/>
        <v>0</v>
      </c>
    </row>
    <row r="30" spans="1:8" ht="18" customHeight="1">
      <c r="A30" s="88"/>
      <c r="B30" s="81">
        <v>135</v>
      </c>
      <c r="C30" s="81"/>
      <c r="D30" s="81"/>
      <c r="E30" s="81"/>
      <c r="F30" s="100">
        <f t="shared" si="0"/>
        <v>0</v>
      </c>
      <c r="G30" s="101">
        <f t="shared" si="1"/>
        <v>0</v>
      </c>
      <c r="H30" s="102">
        <f t="shared" si="2"/>
        <v>0</v>
      </c>
    </row>
    <row r="31" spans="1:8" ht="18" customHeight="1">
      <c r="A31" s="88"/>
      <c r="B31" s="81">
        <v>140</v>
      </c>
      <c r="C31" s="81"/>
      <c r="D31" s="81"/>
      <c r="E31" s="81"/>
      <c r="F31" s="100">
        <f t="shared" si="0"/>
        <v>0</v>
      </c>
      <c r="G31" s="101">
        <f t="shared" si="1"/>
        <v>0</v>
      </c>
      <c r="H31" s="102">
        <f t="shared" si="2"/>
        <v>0</v>
      </c>
    </row>
    <row r="32" spans="1:8" ht="18" customHeight="1">
      <c r="A32" s="88"/>
      <c r="B32" s="81">
        <v>145</v>
      </c>
      <c r="C32" s="81"/>
      <c r="D32" s="81"/>
      <c r="E32" s="81"/>
      <c r="F32" s="100">
        <f t="shared" si="0"/>
        <v>0</v>
      </c>
      <c r="G32" s="101">
        <f t="shared" si="1"/>
        <v>0</v>
      </c>
      <c r="H32" s="102">
        <f t="shared" si="2"/>
        <v>0</v>
      </c>
    </row>
    <row r="33" spans="1:8" ht="18" customHeight="1">
      <c r="A33" s="88"/>
      <c r="B33" s="81">
        <v>150</v>
      </c>
      <c r="C33" s="81"/>
      <c r="D33" s="81"/>
      <c r="E33" s="81"/>
      <c r="F33" s="100">
        <f t="shared" si="0"/>
        <v>0</v>
      </c>
      <c r="G33" s="101">
        <f t="shared" si="1"/>
        <v>0</v>
      </c>
      <c r="H33" s="102">
        <f t="shared" si="2"/>
        <v>0</v>
      </c>
    </row>
    <row r="34" spans="1:8" ht="18" customHeight="1">
      <c r="A34" s="88"/>
      <c r="B34" s="81">
        <v>155</v>
      </c>
      <c r="C34" s="81"/>
      <c r="D34" s="81"/>
      <c r="E34" s="81"/>
      <c r="F34" s="100">
        <f t="shared" si="0"/>
        <v>0</v>
      </c>
      <c r="G34" s="101">
        <f t="shared" si="1"/>
        <v>0</v>
      </c>
      <c r="H34" s="102">
        <f t="shared" si="2"/>
        <v>0</v>
      </c>
    </row>
    <row r="35" spans="1:8" ht="18" customHeight="1">
      <c r="A35" s="88"/>
      <c r="B35" s="81">
        <v>160</v>
      </c>
      <c r="C35" s="81"/>
      <c r="D35" s="81"/>
      <c r="E35" s="81"/>
      <c r="F35" s="100">
        <f t="shared" si="0"/>
        <v>0</v>
      </c>
      <c r="G35" s="101">
        <f t="shared" si="1"/>
        <v>0</v>
      </c>
      <c r="H35" s="102">
        <f t="shared" si="2"/>
        <v>0</v>
      </c>
    </row>
    <row r="36" spans="1:8" ht="18" customHeight="1">
      <c r="A36" s="88"/>
      <c r="B36" s="81">
        <v>165</v>
      </c>
      <c r="C36" s="81"/>
      <c r="D36" s="81"/>
      <c r="E36" s="81"/>
      <c r="F36" s="100">
        <f t="shared" si="0"/>
        <v>0</v>
      </c>
      <c r="G36" s="101">
        <f t="shared" si="1"/>
        <v>0</v>
      </c>
      <c r="H36" s="102">
        <f t="shared" si="2"/>
        <v>0</v>
      </c>
    </row>
    <row r="37" spans="1:8" ht="18" customHeight="1">
      <c r="A37" s="88"/>
      <c r="B37" s="81">
        <v>170</v>
      </c>
      <c r="C37" s="81"/>
      <c r="D37" s="81"/>
      <c r="E37" s="81"/>
      <c r="F37" s="100">
        <f t="shared" si="0"/>
        <v>0</v>
      </c>
      <c r="G37" s="101">
        <f t="shared" si="1"/>
        <v>0</v>
      </c>
      <c r="H37" s="102">
        <f t="shared" si="2"/>
        <v>0</v>
      </c>
    </row>
    <row r="38" spans="1:8" ht="18" customHeight="1">
      <c r="A38" s="88"/>
      <c r="B38" s="81">
        <v>180</v>
      </c>
      <c r="C38" s="81"/>
      <c r="D38" s="81"/>
      <c r="E38" s="81"/>
      <c r="F38" s="100">
        <f t="shared" si="0"/>
        <v>0</v>
      </c>
      <c r="G38" s="101">
        <f t="shared" si="1"/>
        <v>0</v>
      </c>
      <c r="H38" s="102">
        <f t="shared" si="2"/>
        <v>0</v>
      </c>
    </row>
    <row r="39" spans="1:8" ht="18" customHeight="1">
      <c r="A39" s="88"/>
      <c r="B39" s="81">
        <v>185</v>
      </c>
      <c r="C39" s="81"/>
      <c r="D39" s="81"/>
      <c r="E39" s="81"/>
      <c r="F39" s="100">
        <f t="shared" si="0"/>
        <v>0</v>
      </c>
      <c r="G39" s="101">
        <f t="shared" si="1"/>
        <v>0</v>
      </c>
      <c r="H39" s="102">
        <f t="shared" si="2"/>
        <v>0</v>
      </c>
    </row>
    <row r="40" spans="1:8" ht="18" customHeight="1">
      <c r="A40" s="88"/>
      <c r="B40" s="81">
        <v>190</v>
      </c>
      <c r="C40" s="81"/>
      <c r="D40" s="81"/>
      <c r="E40" s="81"/>
      <c r="F40" s="100">
        <f t="shared" si="0"/>
        <v>0</v>
      </c>
      <c r="G40" s="101">
        <f t="shared" si="1"/>
        <v>0</v>
      </c>
      <c r="H40" s="102">
        <f t="shared" si="2"/>
        <v>0</v>
      </c>
    </row>
    <row r="41" spans="1:8" ht="18" customHeight="1">
      <c r="A41" s="88"/>
      <c r="B41" s="81">
        <v>240</v>
      </c>
      <c r="C41" s="81"/>
      <c r="D41" s="81"/>
      <c r="E41" s="81"/>
      <c r="F41" s="100">
        <f t="shared" si="0"/>
        <v>0</v>
      </c>
      <c r="G41" s="101">
        <f t="shared" si="1"/>
        <v>0</v>
      </c>
      <c r="H41" s="102">
        <f t="shared" si="2"/>
        <v>0</v>
      </c>
    </row>
    <row r="42" spans="1:8" ht="18" customHeight="1">
      <c r="A42" s="88"/>
      <c r="B42" s="81">
        <v>250</v>
      </c>
      <c r="C42" s="81"/>
      <c r="D42" s="81"/>
      <c r="E42" s="81"/>
      <c r="F42" s="100">
        <f t="shared" si="0"/>
        <v>0</v>
      </c>
      <c r="G42" s="101">
        <f t="shared" si="1"/>
        <v>0</v>
      </c>
      <c r="H42" s="102">
        <f t="shared" si="2"/>
        <v>0</v>
      </c>
    </row>
    <row r="43" spans="1:8" ht="18" customHeight="1">
      <c r="A43" s="88"/>
      <c r="B43" s="81">
        <v>260</v>
      </c>
      <c r="C43" s="81"/>
      <c r="D43" s="81"/>
      <c r="E43" s="81"/>
      <c r="F43" s="100">
        <f t="shared" si="0"/>
        <v>0</v>
      </c>
      <c r="G43" s="101">
        <f t="shared" si="1"/>
        <v>0</v>
      </c>
      <c r="H43" s="102">
        <f t="shared" si="2"/>
        <v>0</v>
      </c>
    </row>
    <row r="44" spans="1:8" ht="18" customHeight="1">
      <c r="A44" s="88"/>
      <c r="B44" s="81">
        <v>270</v>
      </c>
      <c r="C44" s="81"/>
      <c r="D44" s="81"/>
      <c r="E44" s="81"/>
      <c r="F44" s="100">
        <f t="shared" si="0"/>
        <v>0</v>
      </c>
      <c r="G44" s="101">
        <f t="shared" si="1"/>
        <v>0</v>
      </c>
      <c r="H44" s="102">
        <f t="shared" si="2"/>
        <v>0</v>
      </c>
    </row>
    <row r="45" spans="1:8" ht="18" customHeight="1">
      <c r="A45" s="88"/>
      <c r="B45" s="81">
        <v>280</v>
      </c>
      <c r="C45" s="81"/>
      <c r="D45" s="81"/>
      <c r="E45" s="81"/>
      <c r="F45" s="100">
        <f t="shared" si="0"/>
        <v>0</v>
      </c>
      <c r="G45" s="101">
        <f t="shared" si="1"/>
        <v>0</v>
      </c>
      <c r="H45" s="102">
        <f t="shared" si="2"/>
        <v>0</v>
      </c>
    </row>
    <row r="46" spans="1:8" ht="18" customHeight="1">
      <c r="A46" s="88"/>
      <c r="B46" s="81">
        <v>290</v>
      </c>
      <c r="C46" s="81"/>
      <c r="D46" s="81"/>
      <c r="E46" s="81"/>
      <c r="F46" s="100">
        <f t="shared" si="0"/>
        <v>0</v>
      </c>
      <c r="G46" s="101">
        <f t="shared" si="1"/>
        <v>0</v>
      </c>
      <c r="H46" s="102">
        <f t="shared" si="2"/>
        <v>0</v>
      </c>
    </row>
    <row r="47" spans="1:8" ht="18" customHeight="1">
      <c r="A47" s="88"/>
      <c r="B47" s="81">
        <v>300</v>
      </c>
      <c r="C47" s="81"/>
      <c r="D47" s="81"/>
      <c r="E47" s="81"/>
      <c r="F47" s="100">
        <f t="shared" si="0"/>
        <v>0</v>
      </c>
      <c r="G47" s="101">
        <f t="shared" si="1"/>
        <v>0</v>
      </c>
      <c r="H47" s="102">
        <f t="shared" si="2"/>
        <v>0</v>
      </c>
    </row>
    <row r="48" spans="1:8" ht="18" customHeight="1">
      <c r="A48" s="355" t="s">
        <v>139</v>
      </c>
      <c r="B48" s="355"/>
      <c r="C48" s="104" t="s">
        <v>140</v>
      </c>
      <c r="D48" s="104"/>
      <c r="E48" s="104"/>
      <c r="F48" s="105"/>
      <c r="G48" s="104"/>
      <c r="H48" s="106">
        <f>SUM(H8:H47)</f>
        <v>0</v>
      </c>
    </row>
    <row r="49" spans="1:9">
      <c r="A49" s="356"/>
      <c r="B49" s="356"/>
      <c r="C49" s="356"/>
      <c r="D49" s="356"/>
      <c r="E49" s="356"/>
      <c r="F49" s="356"/>
      <c r="G49" s="356"/>
      <c r="H49" s="356"/>
      <c r="I49" s="108"/>
    </row>
    <row r="50" spans="1:9">
      <c r="A50" s="107"/>
      <c r="B50" s="107"/>
      <c r="C50" s="107"/>
      <c r="D50" s="107"/>
      <c r="E50" s="107"/>
      <c r="F50" s="109"/>
      <c r="G50" s="107"/>
      <c r="H50" s="107"/>
      <c r="I50" s="108"/>
    </row>
    <row r="51" spans="1:9">
      <c r="A51" s="107"/>
      <c r="B51" s="107"/>
      <c r="C51" s="107"/>
      <c r="D51" s="107"/>
      <c r="E51" s="107"/>
      <c r="F51" s="109"/>
      <c r="G51" s="107"/>
      <c r="H51" s="107"/>
      <c r="I51" s="108"/>
    </row>
    <row r="52" spans="1:9" ht="14.25">
      <c r="A52" s="110"/>
      <c r="B52" s="111"/>
      <c r="C52" s="111"/>
      <c r="D52" s="111"/>
      <c r="E52" s="111"/>
      <c r="F52" s="112"/>
      <c r="G52" s="111"/>
      <c r="H52" s="111"/>
      <c r="I52" s="108"/>
    </row>
    <row r="53" spans="1:9">
      <c r="A53" s="357" t="s">
        <v>141</v>
      </c>
      <c r="B53" s="358"/>
      <c r="C53" s="358"/>
      <c r="D53" s="358"/>
      <c r="E53" s="358"/>
      <c r="F53" s="358"/>
      <c r="G53" s="358"/>
      <c r="H53" s="358"/>
      <c r="I53" s="358"/>
    </row>
    <row r="54" spans="1:9" ht="13.5" customHeight="1">
      <c r="A54" s="113"/>
      <c r="B54" s="113"/>
      <c r="C54" s="113"/>
      <c r="D54" s="113"/>
      <c r="E54" s="113"/>
      <c r="F54" s="114"/>
      <c r="G54" s="113"/>
      <c r="H54" s="113"/>
      <c r="I54" s="113"/>
    </row>
    <row r="55" spans="1:9" ht="22.5">
      <c r="A55" s="115" t="s">
        <v>116</v>
      </c>
      <c r="B55" s="115" t="s">
        <v>103</v>
      </c>
      <c r="C55" s="115" t="s">
        <v>142</v>
      </c>
      <c r="D55" s="115" t="s">
        <v>116</v>
      </c>
      <c r="E55" s="115" t="s">
        <v>103</v>
      </c>
      <c r="F55" s="116" t="s">
        <v>143</v>
      </c>
      <c r="G55" s="115" t="s">
        <v>116</v>
      </c>
      <c r="H55" s="115" t="s">
        <v>144</v>
      </c>
      <c r="I55" s="115" t="s">
        <v>143</v>
      </c>
    </row>
    <row r="56" spans="1:9">
      <c r="A56" s="117" t="s">
        <v>145</v>
      </c>
      <c r="B56" s="117" t="s">
        <v>146</v>
      </c>
      <c r="C56" s="117"/>
      <c r="D56" s="117" t="s">
        <v>146</v>
      </c>
      <c r="E56" s="117" t="s">
        <v>146</v>
      </c>
      <c r="F56" s="118"/>
      <c r="G56" s="117" t="s">
        <v>146</v>
      </c>
      <c r="H56" s="117" t="s">
        <v>146</v>
      </c>
      <c r="I56" s="117"/>
    </row>
    <row r="57" spans="1:9">
      <c r="A57" s="119">
        <v>30</v>
      </c>
      <c r="B57" s="119">
        <v>5</v>
      </c>
      <c r="C57" s="119">
        <v>3.4929999999999999</v>
      </c>
      <c r="D57" s="119">
        <v>55</v>
      </c>
      <c r="E57" s="119">
        <v>10</v>
      </c>
      <c r="F57" s="120">
        <v>12.58</v>
      </c>
      <c r="G57" s="119">
        <v>80</v>
      </c>
      <c r="H57" s="119">
        <v>15</v>
      </c>
      <c r="I57" s="119">
        <v>27.25</v>
      </c>
    </row>
    <row r="58" spans="1:9">
      <c r="A58" s="119">
        <v>32</v>
      </c>
      <c r="B58" s="119">
        <v>5</v>
      </c>
      <c r="C58" s="119">
        <v>3.7719999999999998</v>
      </c>
      <c r="D58" s="119">
        <v>55</v>
      </c>
      <c r="E58" s="119">
        <v>12.5</v>
      </c>
      <c r="F58" s="120">
        <v>14.85</v>
      </c>
      <c r="G58" s="119">
        <v>80</v>
      </c>
      <c r="H58" s="119">
        <v>17.5</v>
      </c>
      <c r="I58" s="119">
        <v>30.56</v>
      </c>
    </row>
    <row r="59" spans="1:9">
      <c r="A59" s="119">
        <v>32</v>
      </c>
      <c r="B59" s="119">
        <v>6</v>
      </c>
      <c r="C59" s="119">
        <v>4.359</v>
      </c>
      <c r="D59" s="119">
        <v>55</v>
      </c>
      <c r="E59" s="119">
        <v>15</v>
      </c>
      <c r="F59" s="120">
        <v>16.77</v>
      </c>
      <c r="G59" s="119">
        <v>85</v>
      </c>
      <c r="H59" s="119">
        <v>7.5</v>
      </c>
      <c r="I59" s="119">
        <v>16.25</v>
      </c>
    </row>
    <row r="60" spans="1:9">
      <c r="A60" s="119">
        <v>34</v>
      </c>
      <c r="B60" s="119">
        <v>6</v>
      </c>
      <c r="C60" s="119">
        <v>4.6950000000000003</v>
      </c>
      <c r="D60" s="119">
        <v>60</v>
      </c>
      <c r="E60" s="119">
        <v>5</v>
      </c>
      <c r="F60" s="120">
        <v>7.6849999999999996</v>
      </c>
      <c r="G60" s="119">
        <v>85</v>
      </c>
      <c r="H60" s="119">
        <v>10</v>
      </c>
      <c r="I60" s="119">
        <v>20.9</v>
      </c>
    </row>
    <row r="61" spans="1:9">
      <c r="A61" s="119">
        <v>36</v>
      </c>
      <c r="B61" s="119">
        <v>5</v>
      </c>
      <c r="C61" s="119">
        <v>4.3310000000000004</v>
      </c>
      <c r="D61" s="119">
        <v>60</v>
      </c>
      <c r="E61" s="119">
        <v>7.5</v>
      </c>
      <c r="F61" s="120">
        <v>11</v>
      </c>
      <c r="G61" s="119">
        <v>85</v>
      </c>
      <c r="H61" s="119">
        <v>12.5</v>
      </c>
      <c r="I61" s="119">
        <v>25.32</v>
      </c>
    </row>
    <row r="62" spans="1:9">
      <c r="A62" s="119">
        <v>36</v>
      </c>
      <c r="B62" s="119">
        <v>7</v>
      </c>
      <c r="C62" s="119">
        <v>5.673</v>
      </c>
      <c r="D62" s="119">
        <v>60</v>
      </c>
      <c r="E62" s="119">
        <v>10</v>
      </c>
      <c r="F62" s="120">
        <v>13.97</v>
      </c>
      <c r="G62" s="119">
        <v>85</v>
      </c>
      <c r="H62" s="119">
        <v>15</v>
      </c>
      <c r="I62" s="119">
        <v>29.34</v>
      </c>
    </row>
    <row r="63" spans="1:9">
      <c r="A63" s="119">
        <v>38</v>
      </c>
      <c r="B63" s="119">
        <v>6</v>
      </c>
      <c r="C63" s="119">
        <v>5.3650000000000002</v>
      </c>
      <c r="D63" s="119">
        <v>60</v>
      </c>
      <c r="E63" s="119">
        <v>12.5</v>
      </c>
      <c r="F63" s="120">
        <v>16.59</v>
      </c>
      <c r="G63" s="119">
        <v>85</v>
      </c>
      <c r="H63" s="119">
        <v>17.5</v>
      </c>
      <c r="I63" s="119">
        <v>33.01</v>
      </c>
    </row>
    <row r="64" spans="1:9">
      <c r="A64" s="119">
        <v>38</v>
      </c>
      <c r="B64" s="119">
        <v>9</v>
      </c>
      <c r="C64" s="119">
        <v>7.298</v>
      </c>
      <c r="D64" s="119">
        <v>60</v>
      </c>
      <c r="E64" s="119">
        <v>15</v>
      </c>
      <c r="F64" s="120">
        <v>18.86</v>
      </c>
      <c r="G64" s="119">
        <v>85</v>
      </c>
      <c r="H64" s="119">
        <v>20</v>
      </c>
      <c r="I64" s="119">
        <v>36.33</v>
      </c>
    </row>
    <row r="65" spans="1:9">
      <c r="A65" s="119">
        <v>40</v>
      </c>
      <c r="B65" s="119">
        <v>5</v>
      </c>
      <c r="C65" s="119">
        <v>4.8899999999999997</v>
      </c>
      <c r="D65" s="119">
        <v>65</v>
      </c>
      <c r="E65" s="119">
        <v>5</v>
      </c>
      <c r="F65" s="120">
        <v>8.3829999999999991</v>
      </c>
      <c r="G65" s="119">
        <v>85</v>
      </c>
      <c r="H65" s="119">
        <v>22.5</v>
      </c>
      <c r="I65" s="119">
        <v>39.299999999999997</v>
      </c>
    </row>
    <row r="66" spans="1:9">
      <c r="A66" s="119">
        <v>40</v>
      </c>
      <c r="B66" s="119">
        <v>7</v>
      </c>
      <c r="C66" s="119">
        <v>6.4560000000000004</v>
      </c>
      <c r="D66" s="119">
        <v>65</v>
      </c>
      <c r="E66" s="119">
        <v>7.5</v>
      </c>
      <c r="F66" s="120">
        <v>12.05</v>
      </c>
      <c r="G66" s="119">
        <v>90</v>
      </c>
      <c r="H66" s="119">
        <v>7.5</v>
      </c>
      <c r="I66" s="119">
        <v>17.29</v>
      </c>
    </row>
    <row r="67" spans="1:9">
      <c r="A67" s="119">
        <v>40</v>
      </c>
      <c r="B67" s="119">
        <v>7.5</v>
      </c>
      <c r="C67" s="119">
        <v>6.8109999999999999</v>
      </c>
      <c r="D67" s="119">
        <v>65</v>
      </c>
      <c r="E67" s="119">
        <v>10</v>
      </c>
      <c r="F67" s="120">
        <v>15.37</v>
      </c>
      <c r="G67" s="119">
        <v>90</v>
      </c>
      <c r="H67" s="119">
        <v>10</v>
      </c>
      <c r="I67" s="119">
        <v>22.36</v>
      </c>
    </row>
    <row r="68" spans="1:9">
      <c r="A68" s="119">
        <v>40</v>
      </c>
      <c r="B68" s="119">
        <v>10</v>
      </c>
      <c r="C68" s="119">
        <v>8.3829999999999991</v>
      </c>
      <c r="D68" s="119">
        <v>65</v>
      </c>
      <c r="E68" s="119">
        <v>12.5</v>
      </c>
      <c r="F68" s="120">
        <v>18.34</v>
      </c>
      <c r="G68" s="119">
        <v>90</v>
      </c>
      <c r="H68" s="119">
        <v>12.5</v>
      </c>
      <c r="I68" s="119">
        <v>27.07</v>
      </c>
    </row>
    <row r="69" spans="1:9">
      <c r="A69" s="119">
        <v>42</v>
      </c>
      <c r="B69" s="119">
        <v>6</v>
      </c>
      <c r="C69" s="119">
        <v>6.0359999999999996</v>
      </c>
      <c r="D69" s="119">
        <v>65</v>
      </c>
      <c r="E69" s="119">
        <v>15</v>
      </c>
      <c r="F69" s="120">
        <v>20.96</v>
      </c>
      <c r="G69" s="119">
        <v>90</v>
      </c>
      <c r="H69" s="119">
        <v>15</v>
      </c>
      <c r="I69" s="119">
        <v>31.44</v>
      </c>
    </row>
    <row r="70" spans="1:9">
      <c r="A70" s="119">
        <v>42</v>
      </c>
      <c r="B70" s="119">
        <v>8</v>
      </c>
      <c r="C70" s="119">
        <v>7.61</v>
      </c>
      <c r="D70" s="119">
        <v>70</v>
      </c>
      <c r="E70" s="119">
        <v>5</v>
      </c>
      <c r="F70" s="120">
        <v>9.0820000000000007</v>
      </c>
      <c r="G70" s="119">
        <v>90</v>
      </c>
      <c r="H70" s="119">
        <v>17.5</v>
      </c>
      <c r="I70" s="119">
        <v>35.450000000000003</v>
      </c>
    </row>
    <row r="71" spans="1:9">
      <c r="A71" s="119">
        <v>42</v>
      </c>
      <c r="B71" s="119">
        <v>8.5</v>
      </c>
      <c r="C71" s="119">
        <v>7.9619999999999997</v>
      </c>
      <c r="D71" s="119">
        <v>70</v>
      </c>
      <c r="E71" s="119">
        <v>7.5</v>
      </c>
      <c r="F71" s="120">
        <v>13.1</v>
      </c>
      <c r="G71" s="119">
        <v>90</v>
      </c>
      <c r="H71" s="119">
        <v>20</v>
      </c>
      <c r="I71" s="119">
        <v>39.119999999999997</v>
      </c>
    </row>
    <row r="72" spans="1:9">
      <c r="A72" s="119">
        <v>45</v>
      </c>
      <c r="B72" s="119">
        <v>5</v>
      </c>
      <c r="C72" s="119">
        <v>5.5890000000000004</v>
      </c>
      <c r="D72" s="119">
        <v>70</v>
      </c>
      <c r="E72" s="119">
        <v>10</v>
      </c>
      <c r="F72" s="120">
        <v>16.77</v>
      </c>
      <c r="G72" s="119">
        <v>90</v>
      </c>
      <c r="H72" s="119">
        <v>22.5</v>
      </c>
      <c r="I72" s="119">
        <v>42.44</v>
      </c>
    </row>
    <row r="73" spans="1:9">
      <c r="A73" s="121"/>
      <c r="B73" s="121"/>
      <c r="C73" s="121"/>
      <c r="D73" s="121"/>
      <c r="E73" s="121"/>
      <c r="F73" s="122"/>
      <c r="G73" s="121"/>
      <c r="H73" s="121"/>
      <c r="I73" s="121"/>
    </row>
    <row r="74" spans="1:9">
      <c r="A74" s="123"/>
      <c r="B74" s="123"/>
      <c r="C74" s="123"/>
      <c r="D74" s="123"/>
      <c r="E74" s="123"/>
      <c r="F74" s="124"/>
      <c r="G74" s="123"/>
      <c r="H74" s="123"/>
      <c r="I74" s="123"/>
    </row>
    <row r="75" spans="1:9">
      <c r="A75" s="113"/>
      <c r="B75" s="113"/>
      <c r="C75" s="113"/>
      <c r="D75" s="113"/>
      <c r="E75" s="113"/>
      <c r="F75" s="114"/>
      <c r="G75" s="113"/>
      <c r="H75" s="113"/>
      <c r="I75" s="113"/>
    </row>
    <row r="76" spans="1:9" ht="22.5">
      <c r="A76" s="115" t="s">
        <v>116</v>
      </c>
      <c r="B76" s="115" t="s">
        <v>103</v>
      </c>
      <c r="C76" s="115" t="s">
        <v>143</v>
      </c>
      <c r="D76" s="115" t="s">
        <v>147</v>
      </c>
      <c r="E76" s="115" t="s">
        <v>144</v>
      </c>
      <c r="F76" s="116" t="s">
        <v>143</v>
      </c>
      <c r="G76" s="115" t="s">
        <v>116</v>
      </c>
      <c r="H76" s="115" t="s">
        <v>103</v>
      </c>
      <c r="I76" s="115" t="s">
        <v>143</v>
      </c>
    </row>
    <row r="77" spans="1:9">
      <c r="A77" s="117" t="s">
        <v>146</v>
      </c>
      <c r="B77" s="117" t="s">
        <v>146</v>
      </c>
      <c r="C77" s="117"/>
      <c r="D77" s="117" t="s">
        <v>146</v>
      </c>
      <c r="E77" s="117" t="s">
        <v>145</v>
      </c>
      <c r="F77" s="118"/>
      <c r="G77" s="117" t="s">
        <v>145</v>
      </c>
      <c r="H77" s="117" t="s">
        <v>146</v>
      </c>
      <c r="I77" s="117"/>
    </row>
    <row r="78" spans="1:9">
      <c r="A78" s="119">
        <v>45</v>
      </c>
      <c r="B78" s="119">
        <v>7.5</v>
      </c>
      <c r="C78" s="119">
        <v>7.8639999999999999</v>
      </c>
      <c r="D78" s="119">
        <v>70</v>
      </c>
      <c r="E78" s="119">
        <v>12.5</v>
      </c>
      <c r="F78" s="120">
        <v>20.09</v>
      </c>
      <c r="G78" s="119">
        <v>90</v>
      </c>
      <c r="H78" s="119">
        <v>25</v>
      </c>
      <c r="I78" s="119">
        <v>45.41</v>
      </c>
    </row>
    <row r="79" spans="1:9">
      <c r="A79" s="119">
        <v>45</v>
      </c>
      <c r="B79" s="119">
        <v>8</v>
      </c>
      <c r="C79" s="119">
        <v>8.2759999999999998</v>
      </c>
      <c r="D79" s="119">
        <v>70</v>
      </c>
      <c r="E79" s="119">
        <v>15</v>
      </c>
      <c r="F79" s="120">
        <v>23.05</v>
      </c>
      <c r="G79" s="119">
        <v>95</v>
      </c>
      <c r="H79" s="119">
        <v>7.5</v>
      </c>
      <c r="I79" s="119">
        <v>18.34</v>
      </c>
    </row>
    <row r="80" spans="1:9">
      <c r="A80" s="119">
        <v>46</v>
      </c>
      <c r="B80" s="119">
        <v>8</v>
      </c>
      <c r="C80" s="119">
        <v>8.4949999999999992</v>
      </c>
      <c r="D80" s="119">
        <v>75</v>
      </c>
      <c r="E80" s="119">
        <v>7</v>
      </c>
      <c r="F80" s="120">
        <v>13.31</v>
      </c>
      <c r="G80" s="119">
        <v>95</v>
      </c>
      <c r="H80" s="119">
        <v>10</v>
      </c>
      <c r="I80" s="119">
        <v>23.75</v>
      </c>
    </row>
    <row r="81" spans="1:9">
      <c r="A81" s="119">
        <v>46</v>
      </c>
      <c r="B81" s="119">
        <v>10</v>
      </c>
      <c r="C81" s="119">
        <v>10.06</v>
      </c>
      <c r="D81" s="119">
        <v>75</v>
      </c>
      <c r="E81" s="119">
        <v>9</v>
      </c>
      <c r="F81" s="120">
        <v>16.61</v>
      </c>
      <c r="G81" s="119">
        <v>95</v>
      </c>
      <c r="H81" s="119">
        <v>12.5</v>
      </c>
      <c r="I81" s="119">
        <v>28.85</v>
      </c>
    </row>
    <row r="82" spans="1:9">
      <c r="A82" s="119">
        <v>50</v>
      </c>
      <c r="B82" s="119">
        <v>5</v>
      </c>
      <c r="C82" s="119">
        <v>6.2869999999999999</v>
      </c>
      <c r="D82" s="119">
        <v>75</v>
      </c>
      <c r="E82" s="119">
        <v>10</v>
      </c>
      <c r="F82" s="120">
        <v>18.16</v>
      </c>
      <c r="G82" s="119">
        <v>95</v>
      </c>
      <c r="H82" s="119">
        <v>15</v>
      </c>
      <c r="I82" s="119">
        <v>33.53</v>
      </c>
    </row>
    <row r="83" spans="1:9">
      <c r="A83" s="119">
        <v>50</v>
      </c>
      <c r="B83" s="119">
        <v>7.5</v>
      </c>
      <c r="C83" s="119">
        <v>8.907</v>
      </c>
      <c r="D83" s="119">
        <v>75</v>
      </c>
      <c r="E83" s="119">
        <v>12.5</v>
      </c>
      <c r="F83" s="120">
        <v>21.83</v>
      </c>
      <c r="G83" s="119">
        <v>95</v>
      </c>
      <c r="H83" s="119">
        <v>17.5</v>
      </c>
      <c r="I83" s="119">
        <v>37.9</v>
      </c>
    </row>
    <row r="84" spans="1:9">
      <c r="A84" s="119">
        <v>50</v>
      </c>
      <c r="B84" s="119">
        <v>10</v>
      </c>
      <c r="C84" s="119">
        <v>11.18</v>
      </c>
      <c r="D84" s="119">
        <v>75</v>
      </c>
      <c r="E84" s="119">
        <v>15</v>
      </c>
      <c r="F84" s="120">
        <v>25.15</v>
      </c>
      <c r="G84" s="119">
        <v>95</v>
      </c>
      <c r="H84" s="119">
        <v>20</v>
      </c>
      <c r="I84" s="119">
        <v>41.92</v>
      </c>
    </row>
    <row r="85" spans="1:9">
      <c r="A85" s="119">
        <v>50</v>
      </c>
      <c r="B85" s="119">
        <v>12.5</v>
      </c>
      <c r="C85" s="119">
        <v>13.1</v>
      </c>
      <c r="D85" s="119">
        <v>80</v>
      </c>
      <c r="E85" s="119">
        <v>7</v>
      </c>
      <c r="F85" s="120">
        <v>14.29</v>
      </c>
      <c r="G85" s="119">
        <v>95</v>
      </c>
      <c r="H85" s="119">
        <v>22.5</v>
      </c>
      <c r="I85" s="119">
        <v>45.58</v>
      </c>
    </row>
    <row r="86" spans="1:9">
      <c r="A86" s="119">
        <v>50</v>
      </c>
      <c r="B86" s="119">
        <v>15</v>
      </c>
      <c r="C86" s="119">
        <v>14.67</v>
      </c>
      <c r="D86" s="119">
        <v>80</v>
      </c>
      <c r="E86" s="119">
        <v>9</v>
      </c>
      <c r="F86" s="120">
        <v>17.87</v>
      </c>
      <c r="G86" s="119">
        <v>95</v>
      </c>
      <c r="H86" s="119">
        <v>25</v>
      </c>
      <c r="I86" s="119">
        <v>48.9</v>
      </c>
    </row>
    <row r="87" spans="1:9">
      <c r="A87" s="119">
        <v>55</v>
      </c>
      <c r="B87" s="119">
        <v>5</v>
      </c>
      <c r="C87" s="119">
        <v>6.9859999999999998</v>
      </c>
      <c r="D87" s="119">
        <v>80</v>
      </c>
      <c r="E87" s="119">
        <v>10</v>
      </c>
      <c r="F87" s="120">
        <v>19.559999999999999</v>
      </c>
      <c r="G87" s="119">
        <v>95</v>
      </c>
      <c r="H87" s="119">
        <v>27.5</v>
      </c>
      <c r="I87" s="119">
        <v>51.87</v>
      </c>
    </row>
    <row r="88" spans="1:9">
      <c r="A88" s="119">
        <v>55</v>
      </c>
      <c r="B88" s="119">
        <v>7.5</v>
      </c>
      <c r="C88" s="119">
        <v>9.9550000000000001</v>
      </c>
      <c r="D88" s="119">
        <v>80</v>
      </c>
      <c r="E88" s="119">
        <v>12.5</v>
      </c>
      <c r="F88" s="120">
        <v>23.58</v>
      </c>
      <c r="G88" s="119">
        <v>100</v>
      </c>
      <c r="H88" s="119">
        <v>7.5</v>
      </c>
      <c r="I88" s="119">
        <v>19.399999999999999</v>
      </c>
    </row>
    <row r="89" spans="1:9">
      <c r="A89" s="119">
        <v>100</v>
      </c>
      <c r="B89" s="119">
        <v>10</v>
      </c>
      <c r="C89" s="119">
        <v>25.15</v>
      </c>
      <c r="D89" s="119">
        <v>115</v>
      </c>
      <c r="E89" s="119">
        <v>15</v>
      </c>
      <c r="F89" s="120">
        <v>41.92</v>
      </c>
      <c r="G89" s="119">
        <v>130</v>
      </c>
      <c r="H89" s="119">
        <v>30</v>
      </c>
      <c r="I89" s="119">
        <v>83.83</v>
      </c>
    </row>
    <row r="90" spans="1:9">
      <c r="A90" s="119">
        <v>100</v>
      </c>
      <c r="B90" s="119">
        <v>12.5</v>
      </c>
      <c r="C90" s="119">
        <v>30.56</v>
      </c>
      <c r="D90" s="119">
        <v>115</v>
      </c>
      <c r="E90" s="119">
        <v>17.5</v>
      </c>
      <c r="F90" s="120">
        <v>47.68</v>
      </c>
      <c r="G90" s="119">
        <v>135</v>
      </c>
      <c r="H90" s="119">
        <v>10</v>
      </c>
      <c r="I90" s="119">
        <v>34.9</v>
      </c>
    </row>
    <row r="91" spans="1:9">
      <c r="A91" s="119">
        <v>100</v>
      </c>
      <c r="B91" s="119">
        <v>15</v>
      </c>
      <c r="C91" s="119">
        <v>35.630000000000003</v>
      </c>
      <c r="D91" s="119">
        <v>115</v>
      </c>
      <c r="E91" s="119">
        <v>20</v>
      </c>
      <c r="F91" s="120">
        <v>53.09</v>
      </c>
      <c r="G91" s="119">
        <v>135</v>
      </c>
      <c r="H91" s="119">
        <v>12.5</v>
      </c>
      <c r="I91" s="119">
        <v>42.79</v>
      </c>
    </row>
    <row r="92" spans="1:9">
      <c r="A92" s="119">
        <v>100</v>
      </c>
      <c r="B92" s="119">
        <v>17.5</v>
      </c>
      <c r="C92" s="119">
        <v>40.340000000000003</v>
      </c>
      <c r="D92" s="119">
        <v>115</v>
      </c>
      <c r="E92" s="119">
        <v>22.5</v>
      </c>
      <c r="F92" s="120">
        <v>58.16</v>
      </c>
      <c r="G92" s="119">
        <v>135</v>
      </c>
      <c r="H92" s="119">
        <v>17.5</v>
      </c>
      <c r="I92" s="119">
        <v>57.46</v>
      </c>
    </row>
    <row r="93" spans="1:9">
      <c r="A93" s="119">
        <v>100</v>
      </c>
      <c r="B93" s="119">
        <v>20</v>
      </c>
      <c r="C93" s="119">
        <v>44.71</v>
      </c>
      <c r="D93" s="119">
        <v>115</v>
      </c>
      <c r="E93" s="119">
        <v>25</v>
      </c>
      <c r="F93" s="120">
        <v>62.87</v>
      </c>
      <c r="G93" s="119">
        <v>135</v>
      </c>
      <c r="H93" s="119">
        <v>20</v>
      </c>
      <c r="I93" s="119">
        <v>64.3</v>
      </c>
    </row>
    <row r="94" spans="1:9">
      <c r="A94" s="119">
        <v>100</v>
      </c>
      <c r="B94" s="119">
        <v>22.5</v>
      </c>
      <c r="C94" s="119">
        <v>48.73</v>
      </c>
      <c r="D94" s="119">
        <v>115</v>
      </c>
      <c r="E94" s="119">
        <v>27</v>
      </c>
      <c r="F94" s="120">
        <v>67.239999999999995</v>
      </c>
      <c r="G94" s="119">
        <v>135</v>
      </c>
      <c r="H94" s="119">
        <v>22.5</v>
      </c>
      <c r="I94" s="119">
        <v>70.73</v>
      </c>
    </row>
    <row r="95" spans="1:9">
      <c r="A95" s="119">
        <v>100</v>
      </c>
      <c r="B95" s="119">
        <v>25</v>
      </c>
      <c r="C95" s="119">
        <v>52.4</v>
      </c>
      <c r="D95" s="119">
        <v>115</v>
      </c>
      <c r="E95" s="119">
        <v>30</v>
      </c>
      <c r="F95" s="120">
        <v>71.260000000000005</v>
      </c>
      <c r="G95" s="119">
        <v>135</v>
      </c>
      <c r="H95" s="119">
        <v>25</v>
      </c>
      <c r="I95" s="119">
        <v>76.849999999999994</v>
      </c>
    </row>
    <row r="96" spans="1:9">
      <c r="A96" s="121"/>
      <c r="B96" s="121"/>
      <c r="C96" s="121"/>
      <c r="D96" s="121"/>
      <c r="E96" s="121"/>
      <c r="F96" s="122"/>
      <c r="G96" s="121"/>
      <c r="H96" s="121"/>
      <c r="I96" s="121"/>
    </row>
    <row r="97" spans="1:9">
      <c r="A97" s="123"/>
      <c r="B97" s="123"/>
      <c r="C97" s="123"/>
      <c r="D97" s="123"/>
      <c r="E97" s="123"/>
      <c r="F97" s="124"/>
      <c r="G97" s="123"/>
      <c r="H97" s="123"/>
      <c r="I97" s="123"/>
    </row>
    <row r="98" spans="1:9">
      <c r="A98" s="359"/>
      <c r="B98" s="359"/>
      <c r="C98" s="359"/>
      <c r="D98" s="359"/>
      <c r="E98" s="359"/>
      <c r="F98" s="359"/>
      <c r="G98" s="359"/>
      <c r="H98" s="359"/>
      <c r="I98" s="359"/>
    </row>
    <row r="99" spans="1:9">
      <c r="A99" s="115" t="s">
        <v>116</v>
      </c>
      <c r="B99" s="115" t="s">
        <v>103</v>
      </c>
      <c r="C99" s="360" t="s">
        <v>143</v>
      </c>
      <c r="D99" s="115" t="s">
        <v>116</v>
      </c>
      <c r="E99" s="115" t="s">
        <v>103</v>
      </c>
      <c r="F99" s="362" t="s">
        <v>143</v>
      </c>
      <c r="G99" s="115" t="s">
        <v>116</v>
      </c>
      <c r="H99" s="115" t="s">
        <v>144</v>
      </c>
      <c r="I99" s="360" t="s">
        <v>142</v>
      </c>
    </row>
    <row r="100" spans="1:9">
      <c r="A100" s="117" t="s">
        <v>146</v>
      </c>
      <c r="B100" s="117" t="s">
        <v>146</v>
      </c>
      <c r="C100" s="361"/>
      <c r="D100" s="117" t="s">
        <v>145</v>
      </c>
      <c r="E100" s="117" t="s">
        <v>146</v>
      </c>
      <c r="F100" s="363"/>
      <c r="G100" s="117" t="s">
        <v>145</v>
      </c>
      <c r="H100" s="117" t="s">
        <v>146</v>
      </c>
      <c r="I100" s="361"/>
    </row>
    <row r="101" spans="1:9">
      <c r="A101" s="119">
        <v>100</v>
      </c>
      <c r="B101" s="119">
        <v>27.5</v>
      </c>
      <c r="C101" s="119">
        <v>55.71</v>
      </c>
      <c r="D101" s="119">
        <v>120</v>
      </c>
      <c r="E101" s="119">
        <v>15</v>
      </c>
      <c r="F101" s="120">
        <v>44.1</v>
      </c>
      <c r="G101" s="119">
        <v>135</v>
      </c>
      <c r="H101" s="119">
        <v>27.5</v>
      </c>
      <c r="I101" s="119">
        <v>82.61</v>
      </c>
    </row>
    <row r="102" spans="1:9">
      <c r="A102" s="119">
        <v>100</v>
      </c>
      <c r="B102" s="119">
        <v>30</v>
      </c>
      <c r="C102" s="119">
        <v>58.68</v>
      </c>
      <c r="D102" s="119">
        <v>120</v>
      </c>
      <c r="E102" s="119">
        <v>17.5</v>
      </c>
      <c r="F102" s="120">
        <v>50.13</v>
      </c>
      <c r="G102" s="119">
        <v>135</v>
      </c>
      <c r="H102" s="119">
        <v>30</v>
      </c>
      <c r="I102" s="119">
        <v>88.02</v>
      </c>
    </row>
    <row r="103" spans="1:9">
      <c r="A103" s="119">
        <v>105</v>
      </c>
      <c r="B103" s="119">
        <v>10</v>
      </c>
      <c r="C103" s="119">
        <v>26.56</v>
      </c>
      <c r="D103" s="119">
        <v>120</v>
      </c>
      <c r="E103" s="119">
        <v>20</v>
      </c>
      <c r="F103" s="120">
        <v>55.89</v>
      </c>
      <c r="G103" s="119">
        <v>140</v>
      </c>
      <c r="H103" s="119">
        <v>20</v>
      </c>
      <c r="I103" s="119">
        <v>64.099999999999994</v>
      </c>
    </row>
    <row r="104" spans="1:9">
      <c r="A104" s="119">
        <v>105</v>
      </c>
      <c r="B104" s="119">
        <v>12.5</v>
      </c>
      <c r="C104" s="119">
        <v>32.31</v>
      </c>
      <c r="D104" s="119">
        <v>120</v>
      </c>
      <c r="E104" s="119">
        <v>22.5</v>
      </c>
      <c r="F104" s="120">
        <v>61.3</v>
      </c>
      <c r="G104" s="119">
        <v>140</v>
      </c>
      <c r="H104" s="119">
        <v>22.5</v>
      </c>
      <c r="I104" s="119">
        <v>73.92</v>
      </c>
    </row>
    <row r="105" spans="1:9">
      <c r="A105" s="119">
        <v>105</v>
      </c>
      <c r="B105" s="119">
        <v>15</v>
      </c>
      <c r="C105" s="119">
        <v>37.72</v>
      </c>
      <c r="D105" s="119">
        <v>120</v>
      </c>
      <c r="E105" s="119">
        <v>25</v>
      </c>
      <c r="F105" s="120">
        <v>66.37</v>
      </c>
      <c r="G105" s="119">
        <v>140</v>
      </c>
      <c r="H105" s="119">
        <v>25</v>
      </c>
      <c r="I105" s="119">
        <v>80.39</v>
      </c>
    </row>
    <row r="106" spans="1:9">
      <c r="A106" s="119">
        <v>105</v>
      </c>
      <c r="B106" s="119">
        <v>17.5</v>
      </c>
      <c r="C106" s="119">
        <v>42.79</v>
      </c>
      <c r="D106" s="119">
        <v>120</v>
      </c>
      <c r="E106" s="119">
        <v>27.5</v>
      </c>
      <c r="F106" s="120">
        <v>71.08</v>
      </c>
      <c r="G106" s="119">
        <v>140</v>
      </c>
      <c r="H106" s="119">
        <v>27.5</v>
      </c>
      <c r="I106" s="119">
        <v>86.5</v>
      </c>
    </row>
    <row r="107" spans="1:9">
      <c r="A107" s="119">
        <v>105</v>
      </c>
      <c r="B107" s="119">
        <v>20</v>
      </c>
      <c r="C107" s="119">
        <v>47.52</v>
      </c>
      <c r="D107" s="119">
        <v>120</v>
      </c>
      <c r="E107" s="119">
        <v>30</v>
      </c>
      <c r="F107" s="120">
        <v>75.45</v>
      </c>
      <c r="G107" s="119">
        <v>140</v>
      </c>
      <c r="H107" s="119">
        <v>30</v>
      </c>
      <c r="I107" s="119">
        <v>92.27</v>
      </c>
    </row>
    <row r="108" spans="1:9">
      <c r="A108" s="119">
        <v>105</v>
      </c>
      <c r="B108" s="119">
        <v>22.5</v>
      </c>
      <c r="C108" s="119">
        <v>51.87</v>
      </c>
      <c r="D108" s="119">
        <v>125</v>
      </c>
      <c r="E108" s="119">
        <v>10</v>
      </c>
      <c r="F108" s="120">
        <v>32.15</v>
      </c>
      <c r="G108" s="119">
        <v>145</v>
      </c>
      <c r="H108" s="119">
        <v>10</v>
      </c>
      <c r="I108" s="119">
        <v>37.75</v>
      </c>
    </row>
    <row r="109" spans="1:9">
      <c r="A109" s="119">
        <v>105</v>
      </c>
      <c r="B109" s="119">
        <v>25</v>
      </c>
      <c r="C109" s="119">
        <v>55.89</v>
      </c>
      <c r="D109" s="119">
        <v>125</v>
      </c>
      <c r="E109" s="119">
        <v>12.5</v>
      </c>
      <c r="F109" s="120">
        <v>39.299999999999997</v>
      </c>
      <c r="G109" s="119">
        <v>145</v>
      </c>
      <c r="H109" s="119">
        <v>12.5</v>
      </c>
      <c r="I109" s="119">
        <v>46.28</v>
      </c>
    </row>
    <row r="110" spans="1:9">
      <c r="A110" s="119">
        <v>105</v>
      </c>
      <c r="B110" s="119">
        <v>27.5</v>
      </c>
      <c r="C110" s="119">
        <v>59.56</v>
      </c>
      <c r="D110" s="119">
        <v>125</v>
      </c>
      <c r="E110" s="119">
        <v>15</v>
      </c>
      <c r="F110" s="120">
        <v>46.13</v>
      </c>
      <c r="G110" s="119">
        <v>145</v>
      </c>
      <c r="H110" s="119">
        <v>17.5</v>
      </c>
      <c r="I110" s="119">
        <v>62.35</v>
      </c>
    </row>
    <row r="111" spans="1:9">
      <c r="A111" s="119">
        <v>105</v>
      </c>
      <c r="B111" s="119">
        <v>30</v>
      </c>
      <c r="C111" s="119">
        <v>62.87</v>
      </c>
      <c r="D111" s="119">
        <v>125</v>
      </c>
      <c r="E111" s="119">
        <v>17.5</v>
      </c>
      <c r="F111" s="120">
        <v>52.57</v>
      </c>
      <c r="G111" s="119">
        <v>145</v>
      </c>
      <c r="H111" s="119">
        <v>22.5</v>
      </c>
      <c r="I111" s="119">
        <v>77.02</v>
      </c>
    </row>
    <row r="112" spans="1:9">
      <c r="A112" s="119">
        <v>110</v>
      </c>
      <c r="B112" s="119">
        <v>10</v>
      </c>
      <c r="C112" s="119">
        <v>27.94</v>
      </c>
      <c r="D112" s="119">
        <v>125</v>
      </c>
      <c r="E112" s="119">
        <v>20</v>
      </c>
      <c r="F112" s="120">
        <v>58.68</v>
      </c>
      <c r="G112" s="119">
        <v>145</v>
      </c>
      <c r="H112" s="119">
        <v>25</v>
      </c>
      <c r="I112" s="119">
        <v>83.88</v>
      </c>
    </row>
    <row r="113" spans="1:9">
      <c r="A113" s="119">
        <v>110</v>
      </c>
      <c r="B113" s="119">
        <v>12.5</v>
      </c>
      <c r="C113" s="119">
        <v>34.06</v>
      </c>
      <c r="D113" s="119">
        <v>125</v>
      </c>
      <c r="E113" s="119">
        <v>22.5</v>
      </c>
      <c r="F113" s="120">
        <v>64.45</v>
      </c>
      <c r="G113" s="119">
        <v>145</v>
      </c>
      <c r="H113" s="119">
        <v>27.5</v>
      </c>
      <c r="I113" s="119">
        <v>90.29</v>
      </c>
    </row>
    <row r="114" spans="1:9">
      <c r="A114" s="119">
        <v>110</v>
      </c>
      <c r="B114" s="119">
        <v>15</v>
      </c>
      <c r="C114" s="119">
        <v>39.82</v>
      </c>
      <c r="D114" s="119">
        <v>125</v>
      </c>
      <c r="E114" s="119">
        <v>25</v>
      </c>
      <c r="F114" s="120">
        <v>69.66</v>
      </c>
      <c r="G114" s="119">
        <v>145</v>
      </c>
      <c r="H114" s="119">
        <v>30</v>
      </c>
      <c r="I114" s="119">
        <v>96.41</v>
      </c>
    </row>
    <row r="115" spans="1:9">
      <c r="A115" s="119">
        <v>110</v>
      </c>
      <c r="B115" s="119">
        <v>17.5</v>
      </c>
      <c r="C115" s="119">
        <v>45.23</v>
      </c>
      <c r="D115" s="119">
        <v>125</v>
      </c>
      <c r="E115" s="119">
        <v>27.5</v>
      </c>
      <c r="F115" s="120">
        <v>74.989999999999995</v>
      </c>
      <c r="G115" s="119">
        <v>150</v>
      </c>
      <c r="H115" s="119">
        <v>15</v>
      </c>
      <c r="I115" s="119">
        <v>56.59</v>
      </c>
    </row>
    <row r="116" spans="1:9">
      <c r="A116" s="119">
        <v>110</v>
      </c>
      <c r="B116" s="119">
        <v>20</v>
      </c>
      <c r="C116" s="119">
        <v>50.3</v>
      </c>
      <c r="D116" s="119">
        <v>125</v>
      </c>
      <c r="E116" s="119">
        <v>30</v>
      </c>
      <c r="F116" s="120">
        <v>79.64</v>
      </c>
      <c r="G116" s="119">
        <v>150</v>
      </c>
      <c r="H116" s="119">
        <v>20</v>
      </c>
      <c r="I116" s="119">
        <v>72.650000000000006</v>
      </c>
    </row>
    <row r="117" spans="1:9">
      <c r="A117" s="119">
        <v>110</v>
      </c>
      <c r="B117" s="119">
        <v>22.5</v>
      </c>
      <c r="C117" s="119">
        <v>55.02</v>
      </c>
      <c r="D117" s="119">
        <v>130</v>
      </c>
      <c r="E117" s="119">
        <v>15</v>
      </c>
      <c r="F117" s="120">
        <v>48.2</v>
      </c>
      <c r="G117" s="119">
        <v>150</v>
      </c>
      <c r="H117" s="119">
        <v>25</v>
      </c>
      <c r="I117" s="119">
        <v>87.33</v>
      </c>
    </row>
    <row r="118" spans="1:9">
      <c r="A118" s="119">
        <v>110</v>
      </c>
      <c r="B118" s="119">
        <v>25</v>
      </c>
      <c r="C118" s="119">
        <v>59.38</v>
      </c>
      <c r="D118" s="119">
        <v>130</v>
      </c>
      <c r="E118" s="119">
        <v>17.5</v>
      </c>
      <c r="F118" s="120">
        <v>55.05</v>
      </c>
      <c r="G118" s="119">
        <v>150</v>
      </c>
      <c r="H118" s="119">
        <v>27</v>
      </c>
      <c r="I118" s="119">
        <v>94.19</v>
      </c>
    </row>
    <row r="119" spans="1:9">
      <c r="A119" s="364"/>
      <c r="B119" s="364"/>
      <c r="C119" s="364"/>
      <c r="D119" s="364"/>
      <c r="E119" s="364"/>
      <c r="F119" s="364"/>
      <c r="G119" s="364"/>
      <c r="H119" s="364"/>
      <c r="I119" s="364"/>
    </row>
    <row r="120" spans="1:9">
      <c r="A120" s="350"/>
      <c r="B120" s="350"/>
      <c r="C120" s="350"/>
      <c r="D120" s="350"/>
      <c r="E120" s="350"/>
      <c r="F120" s="350"/>
      <c r="G120" s="350"/>
      <c r="H120" s="350"/>
      <c r="I120" s="350"/>
    </row>
    <row r="121" spans="1:9">
      <c r="A121" s="359"/>
      <c r="B121" s="359"/>
      <c r="C121" s="359"/>
      <c r="D121" s="359"/>
      <c r="E121" s="359"/>
      <c r="F121" s="359"/>
      <c r="G121" s="359"/>
      <c r="H121" s="359"/>
      <c r="I121" s="359"/>
    </row>
    <row r="122" spans="1:9">
      <c r="A122" s="115" t="s">
        <v>116</v>
      </c>
      <c r="B122" s="115" t="s">
        <v>103</v>
      </c>
      <c r="C122" s="360" t="s">
        <v>143</v>
      </c>
      <c r="D122" s="115" t="s">
        <v>116</v>
      </c>
      <c r="E122" s="115" t="s">
        <v>103</v>
      </c>
      <c r="F122" s="362" t="s">
        <v>142</v>
      </c>
      <c r="G122" s="115" t="s">
        <v>116</v>
      </c>
      <c r="H122" s="115" t="s">
        <v>103</v>
      </c>
      <c r="I122" s="360" t="s">
        <v>143</v>
      </c>
    </row>
    <row r="123" spans="1:9">
      <c r="A123" s="117" t="s">
        <v>146</v>
      </c>
      <c r="B123" s="117" t="s">
        <v>146</v>
      </c>
      <c r="C123" s="361"/>
      <c r="D123" s="117" t="s">
        <v>146</v>
      </c>
      <c r="E123" s="117" t="s">
        <v>146</v>
      </c>
      <c r="F123" s="363"/>
      <c r="G123" s="117" t="s">
        <v>146</v>
      </c>
      <c r="H123" s="117" t="s">
        <v>146</v>
      </c>
      <c r="I123" s="361"/>
    </row>
    <row r="124" spans="1:9">
      <c r="A124" s="119">
        <v>110</v>
      </c>
      <c r="B124" s="119">
        <v>27.5</v>
      </c>
      <c r="C124" s="119">
        <v>63.4</v>
      </c>
      <c r="D124" s="119">
        <v>130</v>
      </c>
      <c r="E124" s="119">
        <v>20</v>
      </c>
      <c r="F124" s="120">
        <v>61.48</v>
      </c>
      <c r="G124" s="119">
        <v>150</v>
      </c>
      <c r="H124" s="119">
        <v>30</v>
      </c>
      <c r="I124" s="119">
        <v>100.6</v>
      </c>
    </row>
    <row r="125" spans="1:9">
      <c r="A125" s="119">
        <v>110</v>
      </c>
      <c r="B125" s="119">
        <v>30</v>
      </c>
      <c r="C125" s="119">
        <v>67.069999999999993</v>
      </c>
      <c r="D125" s="119">
        <v>130</v>
      </c>
      <c r="E125" s="119">
        <v>22.5</v>
      </c>
      <c r="F125" s="120">
        <v>67.69</v>
      </c>
      <c r="G125" s="119">
        <v>155</v>
      </c>
      <c r="H125" s="119">
        <v>10</v>
      </c>
      <c r="I125" s="119">
        <v>40.54</v>
      </c>
    </row>
    <row r="126" spans="1:9">
      <c r="A126" s="119">
        <v>115</v>
      </c>
      <c r="B126" s="119">
        <v>10</v>
      </c>
      <c r="C126" s="119">
        <v>29.35</v>
      </c>
      <c r="D126" s="119">
        <v>130</v>
      </c>
      <c r="E126" s="119">
        <v>25</v>
      </c>
      <c r="F126" s="120">
        <v>73.349999999999994</v>
      </c>
      <c r="G126" s="119">
        <v>155</v>
      </c>
      <c r="H126" s="119">
        <v>12.5</v>
      </c>
      <c r="I126" s="119">
        <v>49.78</v>
      </c>
    </row>
    <row r="127" spans="1:9">
      <c r="A127" s="119">
        <v>115</v>
      </c>
      <c r="B127" s="119">
        <v>12.5</v>
      </c>
      <c r="C127" s="119">
        <v>35.799999999999997</v>
      </c>
      <c r="D127" s="119">
        <v>130</v>
      </c>
      <c r="E127" s="119">
        <v>27.5</v>
      </c>
      <c r="F127" s="120">
        <v>78.77</v>
      </c>
      <c r="G127" s="119">
        <v>155</v>
      </c>
      <c r="H127" s="119">
        <v>17.5</v>
      </c>
      <c r="I127" s="119">
        <v>67.239999999999995</v>
      </c>
    </row>
    <row r="128" spans="1:9">
      <c r="A128" s="119">
        <v>155</v>
      </c>
      <c r="B128" s="119">
        <v>22.5</v>
      </c>
      <c r="C128" s="119">
        <v>83.31</v>
      </c>
      <c r="D128" s="119">
        <v>190</v>
      </c>
      <c r="E128" s="119">
        <v>15</v>
      </c>
      <c r="F128" s="120">
        <v>73.25</v>
      </c>
      <c r="G128" s="119">
        <v>240</v>
      </c>
      <c r="H128" s="119">
        <v>20</v>
      </c>
      <c r="I128" s="119">
        <v>123</v>
      </c>
    </row>
    <row r="129" spans="1:9">
      <c r="A129" s="119">
        <v>155</v>
      </c>
      <c r="B129" s="119">
        <v>27.5</v>
      </c>
      <c r="C129" s="119">
        <v>97.98</v>
      </c>
      <c r="D129" s="119">
        <v>190</v>
      </c>
      <c r="E129" s="119">
        <v>20</v>
      </c>
      <c r="F129" s="120">
        <v>95.01</v>
      </c>
      <c r="G129" s="119">
        <v>240</v>
      </c>
      <c r="H129" s="119">
        <v>25</v>
      </c>
      <c r="I129" s="119">
        <v>150.19999999999999</v>
      </c>
    </row>
    <row r="130" spans="1:9">
      <c r="A130" s="119">
        <v>155</v>
      </c>
      <c r="B130" s="119">
        <v>30</v>
      </c>
      <c r="C130" s="119">
        <v>104.9</v>
      </c>
      <c r="D130" s="119">
        <v>190</v>
      </c>
      <c r="E130" s="119">
        <v>25</v>
      </c>
      <c r="F130" s="120">
        <v>115.3</v>
      </c>
      <c r="G130" s="119">
        <v>240</v>
      </c>
      <c r="H130" s="119">
        <v>30</v>
      </c>
      <c r="I130" s="119">
        <v>176.1</v>
      </c>
    </row>
    <row r="131" spans="1:9">
      <c r="A131" s="119">
        <v>160</v>
      </c>
      <c r="B131" s="119">
        <v>15</v>
      </c>
      <c r="C131" s="119">
        <v>60.78</v>
      </c>
      <c r="D131" s="119">
        <v>190</v>
      </c>
      <c r="E131" s="119">
        <v>30</v>
      </c>
      <c r="F131" s="120">
        <v>134.1</v>
      </c>
      <c r="G131" s="119">
        <v>250</v>
      </c>
      <c r="H131" s="119">
        <v>10</v>
      </c>
      <c r="I131" s="119">
        <v>67.069999999999993</v>
      </c>
    </row>
    <row r="132" spans="1:9">
      <c r="A132" s="119">
        <v>160</v>
      </c>
      <c r="B132" s="119">
        <v>20</v>
      </c>
      <c r="C132" s="119">
        <v>78.239999999999995</v>
      </c>
      <c r="D132" s="119">
        <v>195</v>
      </c>
      <c r="E132" s="119">
        <v>12.5</v>
      </c>
      <c r="F132" s="120">
        <v>68.75</v>
      </c>
      <c r="G132" s="119">
        <v>250</v>
      </c>
      <c r="H132" s="119">
        <v>15</v>
      </c>
      <c r="I132" s="119">
        <v>98.5</v>
      </c>
    </row>
    <row r="133" spans="1:9">
      <c r="A133" s="119">
        <v>160</v>
      </c>
      <c r="B133" s="119">
        <v>25</v>
      </c>
      <c r="C133" s="119">
        <v>94.31</v>
      </c>
      <c r="D133" s="119">
        <v>195</v>
      </c>
      <c r="E133" s="119">
        <v>17.5</v>
      </c>
      <c r="F133" s="120">
        <v>86.8</v>
      </c>
      <c r="G133" s="119">
        <v>250</v>
      </c>
      <c r="H133" s="119">
        <v>20</v>
      </c>
      <c r="I133" s="119">
        <v>128.5</v>
      </c>
    </row>
    <row r="134" spans="1:9">
      <c r="A134" s="119">
        <v>165</v>
      </c>
      <c r="B134" s="119">
        <v>10</v>
      </c>
      <c r="C134" s="119">
        <v>43.34</v>
      </c>
      <c r="D134" s="119">
        <v>195</v>
      </c>
      <c r="E134" s="119">
        <v>22.5</v>
      </c>
      <c r="F134" s="120">
        <v>108.5</v>
      </c>
      <c r="G134" s="119">
        <v>250</v>
      </c>
      <c r="H134" s="119">
        <v>25</v>
      </c>
      <c r="I134" s="119">
        <v>157.19999999999999</v>
      </c>
    </row>
    <row r="135" spans="1:9">
      <c r="A135" s="119">
        <v>165</v>
      </c>
      <c r="B135" s="119">
        <v>12.5</v>
      </c>
      <c r="C135" s="119">
        <v>53.27</v>
      </c>
      <c r="D135" s="119">
        <v>195</v>
      </c>
      <c r="E135" s="119">
        <v>27.5</v>
      </c>
      <c r="F135" s="120">
        <v>128.69999999999999</v>
      </c>
      <c r="G135" s="119">
        <v>250</v>
      </c>
      <c r="H135" s="119">
        <v>30</v>
      </c>
      <c r="I135" s="119">
        <v>184.4</v>
      </c>
    </row>
    <row r="136" spans="1:9">
      <c r="A136" s="119">
        <v>165</v>
      </c>
      <c r="B136" s="119">
        <v>17.5</v>
      </c>
      <c r="C136" s="119">
        <v>72.13</v>
      </c>
      <c r="D136" s="119">
        <v>200</v>
      </c>
      <c r="E136" s="119">
        <v>10</v>
      </c>
      <c r="F136" s="120">
        <v>53.09</v>
      </c>
      <c r="G136" s="119">
        <v>260</v>
      </c>
      <c r="H136" s="119">
        <v>10</v>
      </c>
      <c r="I136" s="119">
        <v>69.86</v>
      </c>
    </row>
    <row r="137" spans="1:9">
      <c r="A137" s="119">
        <v>165</v>
      </c>
      <c r="B137" s="119">
        <v>22.5</v>
      </c>
      <c r="C137" s="119">
        <v>89.6</v>
      </c>
      <c r="D137" s="119">
        <v>200</v>
      </c>
      <c r="E137" s="119">
        <v>15</v>
      </c>
      <c r="F137" s="120">
        <v>77.55</v>
      </c>
      <c r="G137" s="119">
        <v>260</v>
      </c>
      <c r="H137" s="119">
        <v>15</v>
      </c>
      <c r="I137" s="119">
        <v>102.8</v>
      </c>
    </row>
    <row r="138" spans="1:9">
      <c r="A138" s="119">
        <v>165</v>
      </c>
      <c r="B138" s="119">
        <v>27.5</v>
      </c>
      <c r="C138" s="119">
        <v>105.7</v>
      </c>
      <c r="D138" s="119">
        <v>200</v>
      </c>
      <c r="E138" s="119">
        <v>20</v>
      </c>
      <c r="F138" s="120">
        <v>100.6</v>
      </c>
      <c r="G138" s="119">
        <v>260</v>
      </c>
      <c r="H138" s="119">
        <v>20</v>
      </c>
      <c r="I138" s="119">
        <v>134.1</v>
      </c>
    </row>
    <row r="139" spans="1:9">
      <c r="A139" s="119">
        <v>170</v>
      </c>
      <c r="B139" s="119">
        <v>10</v>
      </c>
      <c r="C139" s="119">
        <v>44.71</v>
      </c>
      <c r="D139" s="119">
        <v>200</v>
      </c>
      <c r="E139" s="119">
        <v>25</v>
      </c>
      <c r="F139" s="120">
        <v>122.3</v>
      </c>
      <c r="G139" s="119">
        <v>260</v>
      </c>
      <c r="H139" s="119">
        <v>25</v>
      </c>
      <c r="I139" s="119">
        <v>164.2</v>
      </c>
    </row>
    <row r="140" spans="1:9">
      <c r="A140" s="119">
        <v>170</v>
      </c>
      <c r="B140" s="119">
        <v>15</v>
      </c>
      <c r="C140" s="119">
        <v>64.97</v>
      </c>
      <c r="D140" s="119">
        <v>200</v>
      </c>
      <c r="E140" s="119">
        <v>30</v>
      </c>
      <c r="F140" s="120">
        <v>142.5</v>
      </c>
      <c r="G140" s="119">
        <v>260</v>
      </c>
      <c r="H140" s="119">
        <v>30</v>
      </c>
      <c r="I140" s="119">
        <v>192.8</v>
      </c>
    </row>
    <row r="141" spans="1:9">
      <c r="A141" s="119">
        <v>170</v>
      </c>
      <c r="B141" s="119">
        <v>20</v>
      </c>
      <c r="C141" s="119">
        <v>83.83</v>
      </c>
      <c r="D141" s="119">
        <v>210</v>
      </c>
      <c r="E141" s="119">
        <v>10</v>
      </c>
      <c r="F141" s="120">
        <v>55.89</v>
      </c>
      <c r="G141" s="119">
        <v>270</v>
      </c>
      <c r="H141" s="119">
        <v>10</v>
      </c>
      <c r="I141" s="119">
        <v>72.7</v>
      </c>
    </row>
    <row r="142" spans="1:9">
      <c r="A142" s="364"/>
      <c r="B142" s="364"/>
      <c r="C142" s="364"/>
      <c r="D142" s="364"/>
      <c r="E142" s="364"/>
      <c r="F142" s="364"/>
      <c r="G142" s="364"/>
      <c r="H142" s="364"/>
      <c r="I142" s="364"/>
    </row>
    <row r="143" spans="1:9">
      <c r="A143" s="350"/>
      <c r="B143" s="350"/>
      <c r="C143" s="350"/>
      <c r="D143" s="350"/>
      <c r="E143" s="350"/>
      <c r="F143" s="350"/>
      <c r="G143" s="350"/>
      <c r="H143" s="350"/>
      <c r="I143" s="350"/>
    </row>
    <row r="144" spans="1:9">
      <c r="A144" s="359"/>
      <c r="B144" s="359"/>
      <c r="C144" s="359"/>
      <c r="D144" s="359"/>
      <c r="E144" s="359"/>
      <c r="F144" s="359"/>
      <c r="G144" s="359"/>
      <c r="H144" s="359"/>
      <c r="I144" s="359"/>
    </row>
    <row r="145" spans="1:9">
      <c r="A145" s="115" t="s">
        <v>116</v>
      </c>
      <c r="B145" s="115" t="s">
        <v>103</v>
      </c>
      <c r="C145" s="360" t="s">
        <v>143</v>
      </c>
      <c r="D145" s="115" t="s">
        <v>116</v>
      </c>
      <c r="E145" s="115" t="s">
        <v>103</v>
      </c>
      <c r="F145" s="362" t="s">
        <v>143</v>
      </c>
      <c r="G145" s="115" t="s">
        <v>116</v>
      </c>
      <c r="H145" s="115" t="s">
        <v>103</v>
      </c>
      <c r="I145" s="360" t="s">
        <v>143</v>
      </c>
    </row>
    <row r="146" spans="1:9">
      <c r="A146" s="117" t="s">
        <v>146</v>
      </c>
      <c r="B146" s="117" t="s">
        <v>146</v>
      </c>
      <c r="C146" s="361"/>
      <c r="D146" s="117" t="s">
        <v>146</v>
      </c>
      <c r="E146" s="117" t="s">
        <v>146</v>
      </c>
      <c r="F146" s="363"/>
      <c r="G146" s="117" t="s">
        <v>145</v>
      </c>
      <c r="H146" s="117" t="s">
        <v>146</v>
      </c>
      <c r="I146" s="361"/>
    </row>
    <row r="147" spans="1:9">
      <c r="A147" s="119">
        <v>170</v>
      </c>
      <c r="B147" s="119">
        <v>25</v>
      </c>
      <c r="C147" s="119">
        <v>100.3</v>
      </c>
      <c r="D147" s="119">
        <v>210</v>
      </c>
      <c r="E147" s="119">
        <v>15</v>
      </c>
      <c r="F147" s="120">
        <v>81.739999999999995</v>
      </c>
      <c r="G147" s="119">
        <v>270</v>
      </c>
      <c r="H147" s="119">
        <v>15</v>
      </c>
      <c r="I147" s="119">
        <v>106.9</v>
      </c>
    </row>
    <row r="148" spans="1:9">
      <c r="A148" s="119">
        <v>170</v>
      </c>
      <c r="B148" s="119">
        <v>30</v>
      </c>
      <c r="C148" s="119">
        <v>117.4</v>
      </c>
      <c r="D148" s="119">
        <v>210</v>
      </c>
      <c r="E148" s="119">
        <v>20</v>
      </c>
      <c r="F148" s="120">
        <v>106.2</v>
      </c>
      <c r="G148" s="119">
        <v>270</v>
      </c>
      <c r="H148" s="119">
        <v>20</v>
      </c>
      <c r="I148" s="119">
        <v>139.80000000000001</v>
      </c>
    </row>
    <row r="149" spans="1:9">
      <c r="A149" s="119">
        <v>175</v>
      </c>
      <c r="B149" s="119">
        <v>12.5</v>
      </c>
      <c r="C149" s="119">
        <v>56.76</v>
      </c>
      <c r="D149" s="119">
        <v>210</v>
      </c>
      <c r="E149" s="119">
        <v>25</v>
      </c>
      <c r="F149" s="120">
        <v>129.19999999999999</v>
      </c>
      <c r="G149" s="119">
        <v>270</v>
      </c>
      <c r="H149" s="119">
        <v>25</v>
      </c>
      <c r="I149" s="119">
        <v>171.2</v>
      </c>
    </row>
    <row r="150" spans="1:9">
      <c r="A150" s="119">
        <v>175</v>
      </c>
      <c r="B150" s="119">
        <v>17.5</v>
      </c>
      <c r="C150" s="119">
        <v>77.02</v>
      </c>
      <c r="D150" s="119">
        <v>210</v>
      </c>
      <c r="E150" s="119">
        <v>30</v>
      </c>
      <c r="F150" s="120">
        <v>150.9</v>
      </c>
      <c r="G150" s="119">
        <v>270</v>
      </c>
      <c r="H150" s="119">
        <v>30</v>
      </c>
      <c r="I150" s="119">
        <v>201.2</v>
      </c>
    </row>
    <row r="151" spans="1:9">
      <c r="A151" s="119">
        <v>175</v>
      </c>
      <c r="B151" s="119">
        <v>22.5</v>
      </c>
      <c r="C151" s="119">
        <v>95.88</v>
      </c>
      <c r="D151" s="119">
        <v>220</v>
      </c>
      <c r="E151" s="119">
        <v>10</v>
      </c>
      <c r="F151" s="120">
        <v>58.68</v>
      </c>
      <c r="G151" s="119">
        <v>280</v>
      </c>
      <c r="H151" s="119">
        <v>10</v>
      </c>
      <c r="I151" s="119">
        <v>75.45</v>
      </c>
    </row>
    <row r="152" spans="1:9">
      <c r="A152" s="119">
        <v>175</v>
      </c>
      <c r="B152" s="119">
        <v>27.5</v>
      </c>
      <c r="C152" s="119">
        <v>113.4</v>
      </c>
      <c r="D152" s="119">
        <v>220</v>
      </c>
      <c r="E152" s="119">
        <v>15</v>
      </c>
      <c r="F152" s="120">
        <v>85.93</v>
      </c>
      <c r="G152" s="119">
        <v>280</v>
      </c>
      <c r="H152" s="119">
        <v>15</v>
      </c>
      <c r="I152" s="119">
        <v>111.1</v>
      </c>
    </row>
    <row r="153" spans="1:9">
      <c r="A153" s="119">
        <v>180</v>
      </c>
      <c r="B153" s="119">
        <v>10</v>
      </c>
      <c r="C153" s="119">
        <v>47.51</v>
      </c>
      <c r="D153" s="119">
        <v>220</v>
      </c>
      <c r="E153" s="119">
        <v>20</v>
      </c>
      <c r="F153" s="120">
        <v>111.8</v>
      </c>
      <c r="G153" s="119">
        <v>280</v>
      </c>
      <c r="H153" s="119">
        <v>20</v>
      </c>
      <c r="I153" s="119">
        <v>145.30000000000001</v>
      </c>
    </row>
    <row r="154" spans="1:9">
      <c r="A154" s="119">
        <v>180</v>
      </c>
      <c r="B154" s="119">
        <v>15</v>
      </c>
      <c r="C154" s="119">
        <v>69.16</v>
      </c>
      <c r="D154" s="119">
        <v>220</v>
      </c>
      <c r="E154" s="119">
        <v>25</v>
      </c>
      <c r="F154" s="120">
        <v>136.19999999999999</v>
      </c>
      <c r="G154" s="119">
        <v>280</v>
      </c>
      <c r="H154" s="119">
        <v>25</v>
      </c>
      <c r="I154" s="119">
        <v>178.2</v>
      </c>
    </row>
    <row r="155" spans="1:9">
      <c r="A155" s="119">
        <v>180</v>
      </c>
      <c r="B155" s="119">
        <v>20</v>
      </c>
      <c r="C155" s="119">
        <v>89.42</v>
      </c>
      <c r="D155" s="119">
        <v>220</v>
      </c>
      <c r="E155" s="119">
        <v>30</v>
      </c>
      <c r="F155" s="120">
        <v>159.30000000000001</v>
      </c>
      <c r="G155" s="119">
        <v>280</v>
      </c>
      <c r="H155" s="119">
        <v>30</v>
      </c>
      <c r="I155" s="119">
        <v>209.6</v>
      </c>
    </row>
    <row r="156" spans="1:9">
      <c r="A156" s="119">
        <v>180</v>
      </c>
      <c r="B156" s="119">
        <v>25</v>
      </c>
      <c r="C156" s="119">
        <v>108.3</v>
      </c>
      <c r="D156" s="119">
        <v>230</v>
      </c>
      <c r="E156" s="119">
        <v>10</v>
      </c>
      <c r="F156" s="120">
        <v>61.48</v>
      </c>
      <c r="G156" s="119">
        <v>290</v>
      </c>
      <c r="H156" s="119">
        <v>15</v>
      </c>
      <c r="I156" s="119">
        <v>115.3</v>
      </c>
    </row>
    <row r="157" spans="1:9">
      <c r="A157" s="119">
        <v>180</v>
      </c>
      <c r="B157" s="119">
        <v>30</v>
      </c>
      <c r="C157" s="119">
        <v>125.8</v>
      </c>
      <c r="D157" s="119">
        <v>230</v>
      </c>
      <c r="E157" s="119">
        <v>15</v>
      </c>
      <c r="F157" s="120">
        <v>90.12</v>
      </c>
      <c r="G157" s="119">
        <v>290</v>
      </c>
      <c r="H157" s="119">
        <v>20</v>
      </c>
      <c r="I157" s="119">
        <v>151</v>
      </c>
    </row>
    <row r="158" spans="1:9">
      <c r="A158" s="119">
        <v>185</v>
      </c>
      <c r="B158" s="119">
        <v>12.5</v>
      </c>
      <c r="C158" s="119">
        <v>60.25</v>
      </c>
      <c r="D158" s="119">
        <v>230</v>
      </c>
      <c r="E158" s="119">
        <v>20</v>
      </c>
      <c r="F158" s="120">
        <v>117.4</v>
      </c>
      <c r="G158" s="119">
        <v>290</v>
      </c>
      <c r="H158" s="119">
        <v>25</v>
      </c>
      <c r="I158" s="119">
        <v>185.2</v>
      </c>
    </row>
    <row r="159" spans="1:9">
      <c r="A159" s="119">
        <v>185</v>
      </c>
      <c r="B159" s="119">
        <v>17.5</v>
      </c>
      <c r="C159" s="119">
        <v>81.91</v>
      </c>
      <c r="D159" s="119">
        <v>230</v>
      </c>
      <c r="E159" s="119">
        <v>25</v>
      </c>
      <c r="F159" s="120">
        <v>143.19999999999999</v>
      </c>
      <c r="G159" s="119">
        <v>290</v>
      </c>
      <c r="H159" s="119">
        <v>30</v>
      </c>
      <c r="I159" s="119">
        <v>218.1</v>
      </c>
    </row>
    <row r="160" spans="1:9">
      <c r="A160" s="119">
        <v>185</v>
      </c>
      <c r="B160" s="119">
        <v>22.5</v>
      </c>
      <c r="C160" s="119">
        <v>102.2</v>
      </c>
      <c r="D160" s="119">
        <v>230</v>
      </c>
      <c r="E160" s="119">
        <v>30</v>
      </c>
      <c r="F160" s="120">
        <v>167.7</v>
      </c>
      <c r="G160" s="119">
        <v>300</v>
      </c>
      <c r="H160" s="119">
        <v>20</v>
      </c>
      <c r="I160" s="119">
        <v>156.6</v>
      </c>
    </row>
    <row r="161" spans="1:9">
      <c r="A161" s="119">
        <v>185</v>
      </c>
      <c r="B161" s="119">
        <v>27.5</v>
      </c>
      <c r="C161" s="119">
        <v>121</v>
      </c>
      <c r="D161" s="119">
        <v>240</v>
      </c>
      <c r="E161" s="119">
        <v>10</v>
      </c>
      <c r="F161" s="120">
        <v>64.209999999999994</v>
      </c>
      <c r="G161" s="119">
        <v>300</v>
      </c>
      <c r="H161" s="119">
        <v>25</v>
      </c>
      <c r="I161" s="119">
        <v>192.2</v>
      </c>
    </row>
    <row r="162" spans="1:9">
      <c r="A162" s="119">
        <v>190</v>
      </c>
      <c r="B162" s="119">
        <v>10</v>
      </c>
      <c r="C162" s="119">
        <v>50.3</v>
      </c>
      <c r="D162" s="119">
        <v>240</v>
      </c>
      <c r="E162" s="119">
        <v>15</v>
      </c>
      <c r="F162" s="120">
        <v>94.31</v>
      </c>
      <c r="G162" s="119">
        <v>300</v>
      </c>
      <c r="H162" s="119">
        <v>30</v>
      </c>
      <c r="I162" s="119">
        <v>226.5</v>
      </c>
    </row>
    <row r="163" spans="1:9">
      <c r="A163" s="366" t="s">
        <v>148</v>
      </c>
      <c r="B163" s="366"/>
      <c r="C163" s="366"/>
      <c r="D163" s="366"/>
      <c r="E163" s="366"/>
      <c r="F163" s="366"/>
      <c r="G163" s="366"/>
      <c r="H163" s="366"/>
      <c r="I163" s="366"/>
    </row>
    <row r="164" spans="1:9">
      <c r="A164" s="365" t="s">
        <v>149</v>
      </c>
      <c r="B164" s="365"/>
      <c r="C164" s="365"/>
      <c r="D164" s="365"/>
      <c r="E164" s="365"/>
      <c r="F164" s="365"/>
      <c r="G164" s="365"/>
      <c r="H164" s="365"/>
      <c r="I164" s="365"/>
    </row>
  </sheetData>
  <sheetProtection formatCells="0" formatColumns="0" formatRows="0" insertColumns="0" insertRows="0" insertHyperlinks="0" deleteColumns="0" deleteRows="0" sort="0" autoFilter="0" pivotTables="0"/>
  <mergeCells count="24">
    <mergeCell ref="A164:I164"/>
    <mergeCell ref="A121:I121"/>
    <mergeCell ref="C122:C123"/>
    <mergeCell ref="F122:F123"/>
    <mergeCell ref="I122:I123"/>
    <mergeCell ref="A142:I142"/>
    <mergeCell ref="A143:I143"/>
    <mergeCell ref="A144:I144"/>
    <mergeCell ref="C145:C146"/>
    <mergeCell ref="F145:F146"/>
    <mergeCell ref="I145:I146"/>
    <mergeCell ref="A163:I163"/>
    <mergeCell ref="A120:I120"/>
    <mergeCell ref="A1:H1"/>
    <mergeCell ref="A2:H2"/>
    <mergeCell ref="A3:A4"/>
    <mergeCell ref="A48:B48"/>
    <mergeCell ref="A49:H49"/>
    <mergeCell ref="A53:I53"/>
    <mergeCell ref="A98:I98"/>
    <mergeCell ref="C99:C100"/>
    <mergeCell ref="F99:F100"/>
    <mergeCell ref="I99:I100"/>
    <mergeCell ref="A119:I119"/>
  </mergeCells>
  <phoneticPr fontId="42" type="noConversion"/>
  <conditionalFormatting sqref="F5:H47">
    <cfRule type="cellIs" dxfId="0" priority="1" stopIfTrue="1" operator="equal">
      <formula>0</formula>
    </cfRule>
  </conditionalFormatting>
  <dataValidations count="1">
    <dataValidation type="decimal" operator="greaterThan" allowBlank="1" showInputMessage="1" showErrorMessage="1" errorTitle="输入错误" error="必须输入数值！" sqref="B13:B18 B8:E12 C13:E47 B20:B47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19"/>
  <sheetViews>
    <sheetView workbookViewId="0">
      <selection activeCell="L1" sqref="L1"/>
    </sheetView>
  </sheetViews>
  <sheetFormatPr defaultColWidth="8.75" defaultRowHeight="13.5"/>
  <cols>
    <col min="1" max="1" width="5.75" style="64" customWidth="1"/>
    <col min="2" max="10" width="6.875" style="64" customWidth="1"/>
    <col min="11" max="12" width="6.875" style="126" customWidth="1"/>
    <col min="13" max="15" width="6.875" style="64" customWidth="1"/>
    <col min="16" max="16" width="8.75" style="64"/>
    <col min="17" max="17" width="3.5" style="126" customWidth="1"/>
    <col min="18" max="16384" width="8.75" style="64"/>
  </cols>
  <sheetData>
    <row r="1" spans="1:16" ht="18" customHeight="1">
      <c r="A1" s="376" t="s">
        <v>150</v>
      </c>
      <c r="B1" s="377"/>
      <c r="C1" s="377"/>
      <c r="D1" s="377"/>
      <c r="E1" s="377"/>
      <c r="F1" s="377"/>
      <c r="G1" s="377"/>
      <c r="H1" s="377"/>
      <c r="I1" s="377"/>
      <c r="J1" s="377"/>
      <c r="K1" s="378"/>
      <c r="M1" s="126"/>
      <c r="N1" s="126"/>
      <c r="O1" s="126"/>
      <c r="P1" s="126"/>
    </row>
    <row r="2" spans="1:16">
      <c r="A2" s="379"/>
      <c r="B2" s="380"/>
      <c r="C2" s="380"/>
      <c r="D2" s="380"/>
      <c r="E2" s="380"/>
      <c r="F2" s="380"/>
      <c r="G2" s="380"/>
      <c r="H2" s="380"/>
      <c r="I2" s="380"/>
      <c r="J2" s="380"/>
      <c r="K2" s="381"/>
      <c r="M2" s="126"/>
      <c r="N2" s="126"/>
      <c r="O2" s="126"/>
      <c r="P2" s="126"/>
    </row>
    <row r="3" spans="1:16">
      <c r="A3" s="382" t="s">
        <v>151</v>
      </c>
      <c r="B3" s="385" t="s">
        <v>152</v>
      </c>
      <c r="C3" s="386"/>
      <c r="D3" s="386"/>
      <c r="E3" s="386"/>
      <c r="F3" s="386"/>
      <c r="G3" s="386"/>
      <c r="H3" s="386"/>
      <c r="I3" s="386"/>
      <c r="J3" s="386"/>
      <c r="K3" s="387"/>
      <c r="M3" s="126"/>
      <c r="N3" s="126"/>
      <c r="O3" s="126"/>
      <c r="P3" s="126"/>
    </row>
    <row r="4" spans="1:16">
      <c r="A4" s="383"/>
      <c r="B4" s="127">
        <v>2</v>
      </c>
      <c r="C4" s="127">
        <v>2.5</v>
      </c>
      <c r="D4" s="127">
        <v>3</v>
      </c>
      <c r="E4" s="127">
        <v>3.5</v>
      </c>
      <c r="F4" s="127">
        <v>4</v>
      </c>
      <c r="G4" s="127">
        <v>4.5</v>
      </c>
      <c r="H4" s="127">
        <v>5</v>
      </c>
      <c r="I4" s="127">
        <v>5.5</v>
      </c>
      <c r="J4" s="127">
        <v>6</v>
      </c>
      <c r="K4" s="128">
        <v>6.5</v>
      </c>
      <c r="M4" s="126"/>
      <c r="N4" s="126"/>
      <c r="O4" s="126"/>
      <c r="P4" s="126"/>
    </row>
    <row r="5" spans="1:16">
      <c r="A5" s="384"/>
      <c r="B5" s="385" t="s">
        <v>153</v>
      </c>
      <c r="C5" s="386"/>
      <c r="D5" s="386"/>
      <c r="E5" s="386"/>
      <c r="F5" s="386"/>
      <c r="G5" s="386"/>
      <c r="H5" s="386"/>
      <c r="I5" s="386"/>
      <c r="J5" s="386"/>
      <c r="K5" s="387"/>
      <c r="M5" s="126"/>
      <c r="N5" s="126"/>
      <c r="O5" s="126"/>
      <c r="P5" s="126"/>
    </row>
    <row r="6" spans="1:16">
      <c r="A6" s="129">
        <v>22</v>
      </c>
      <c r="B6" s="127">
        <v>0.98599999999999999</v>
      </c>
      <c r="C6" s="127">
        <v>1.2</v>
      </c>
      <c r="D6" s="127">
        <v>1.41</v>
      </c>
      <c r="E6" s="127" t="s">
        <v>154</v>
      </c>
      <c r="F6" s="127" t="s">
        <v>154</v>
      </c>
      <c r="G6" s="127" t="s">
        <v>154</v>
      </c>
      <c r="H6" s="127" t="s">
        <v>154</v>
      </c>
      <c r="I6" s="127" t="s">
        <v>154</v>
      </c>
      <c r="J6" s="127" t="s">
        <v>154</v>
      </c>
      <c r="K6" s="128" t="s">
        <v>154</v>
      </c>
      <c r="M6" s="126"/>
      <c r="N6" s="126"/>
      <c r="O6" s="126"/>
      <c r="P6" s="126"/>
    </row>
    <row r="7" spans="1:16">
      <c r="A7" s="129">
        <v>25</v>
      </c>
      <c r="B7" s="127">
        <v>1.1299999999999999</v>
      </c>
      <c r="C7" s="127">
        <v>1.39</v>
      </c>
      <c r="D7" s="127">
        <v>1.63</v>
      </c>
      <c r="E7" s="127">
        <v>1.86</v>
      </c>
      <c r="F7" s="127" t="s">
        <v>154</v>
      </c>
      <c r="G7" s="127" t="s">
        <v>154</v>
      </c>
      <c r="H7" s="127" t="s">
        <v>154</v>
      </c>
      <c r="I7" s="127" t="s">
        <v>154</v>
      </c>
      <c r="J7" s="127" t="s">
        <v>154</v>
      </c>
      <c r="K7" s="128" t="s">
        <v>154</v>
      </c>
      <c r="M7" s="126"/>
      <c r="N7" s="126"/>
      <c r="O7" s="126"/>
      <c r="P7" s="126"/>
    </row>
    <row r="8" spans="1:16">
      <c r="A8" s="129">
        <v>28</v>
      </c>
      <c r="B8" s="127" t="s">
        <v>154</v>
      </c>
      <c r="C8" s="127">
        <v>1.57</v>
      </c>
      <c r="D8" s="127">
        <v>1.85</v>
      </c>
      <c r="E8" s="127">
        <v>2.11</v>
      </c>
      <c r="F8" s="127" t="s">
        <v>154</v>
      </c>
      <c r="G8" s="127" t="s">
        <v>154</v>
      </c>
      <c r="H8" s="127" t="s">
        <v>154</v>
      </c>
      <c r="I8" s="127" t="s">
        <v>154</v>
      </c>
      <c r="J8" s="127" t="s">
        <v>154</v>
      </c>
      <c r="K8" s="128" t="s">
        <v>154</v>
      </c>
      <c r="M8" s="126"/>
      <c r="N8" s="126"/>
      <c r="O8" s="126"/>
      <c r="P8" s="126"/>
    </row>
    <row r="9" spans="1:16">
      <c r="A9" s="129">
        <v>30</v>
      </c>
      <c r="B9" s="127" t="s">
        <v>154</v>
      </c>
      <c r="C9" s="127">
        <v>1.7</v>
      </c>
      <c r="D9" s="127">
        <v>2</v>
      </c>
      <c r="E9" s="127">
        <v>2.29</v>
      </c>
      <c r="F9" s="127">
        <v>2.56</v>
      </c>
      <c r="G9" s="127" t="s">
        <v>154</v>
      </c>
      <c r="H9" s="127" t="s">
        <v>154</v>
      </c>
      <c r="I9" s="127" t="s">
        <v>154</v>
      </c>
      <c r="J9" s="127" t="s">
        <v>154</v>
      </c>
      <c r="K9" s="128" t="s">
        <v>154</v>
      </c>
      <c r="M9" s="126"/>
      <c r="N9" s="126"/>
      <c r="O9" s="126"/>
      <c r="P9" s="126"/>
    </row>
    <row r="10" spans="1:16">
      <c r="A10" s="129">
        <v>32</v>
      </c>
      <c r="B10" s="127" t="s">
        <v>154</v>
      </c>
      <c r="C10" s="127">
        <v>1.82</v>
      </c>
      <c r="D10" s="127">
        <v>2.15</v>
      </c>
      <c r="E10" s="127">
        <v>2.46</v>
      </c>
      <c r="F10" s="127">
        <v>2.76</v>
      </c>
      <c r="G10" s="127">
        <v>3.05</v>
      </c>
      <c r="H10" s="127">
        <v>3.33</v>
      </c>
      <c r="I10" s="127">
        <v>3.59</v>
      </c>
      <c r="J10" s="127">
        <v>3.85</v>
      </c>
      <c r="K10" s="128">
        <v>4.09</v>
      </c>
      <c r="M10" s="126"/>
      <c r="N10" s="126"/>
      <c r="O10" s="126"/>
      <c r="P10" s="126"/>
    </row>
    <row r="11" spans="1:16">
      <c r="A11" s="129">
        <v>38</v>
      </c>
      <c r="B11" s="127" t="s">
        <v>154</v>
      </c>
      <c r="C11" s="127">
        <v>2.19</v>
      </c>
      <c r="D11" s="127">
        <v>2.59</v>
      </c>
      <c r="E11" s="127">
        <v>2.98</v>
      </c>
      <c r="F11" s="127">
        <v>3.35</v>
      </c>
      <c r="G11" s="127">
        <v>3.72</v>
      </c>
      <c r="H11" s="127">
        <v>4.07</v>
      </c>
      <c r="I11" s="127">
        <v>4.41</v>
      </c>
      <c r="J11" s="127">
        <v>4.74</v>
      </c>
      <c r="K11" s="128">
        <v>5.05</v>
      </c>
      <c r="M11" s="126"/>
      <c r="N11" s="126"/>
      <c r="O11" s="126"/>
      <c r="P11" s="126"/>
    </row>
    <row r="12" spans="1:16">
      <c r="A12" s="129">
        <v>42</v>
      </c>
      <c r="B12" s="127" t="s">
        <v>154</v>
      </c>
      <c r="C12" s="127">
        <v>2.44</v>
      </c>
      <c r="D12" s="127">
        <v>2.89</v>
      </c>
      <c r="E12" s="127">
        <v>3.32</v>
      </c>
      <c r="F12" s="127">
        <v>3.75</v>
      </c>
      <c r="G12" s="127">
        <v>4.16</v>
      </c>
      <c r="H12" s="127">
        <v>4.5599999999999996</v>
      </c>
      <c r="I12" s="127">
        <v>4.95</v>
      </c>
      <c r="J12" s="127">
        <v>5.33</v>
      </c>
      <c r="K12" s="128">
        <v>5.69</v>
      </c>
      <c r="M12" s="126"/>
      <c r="N12" s="126"/>
      <c r="O12" s="126"/>
      <c r="P12" s="126"/>
    </row>
    <row r="13" spans="1:16">
      <c r="A13" s="129">
        <v>45</v>
      </c>
      <c r="B13" s="127" t="s">
        <v>154</v>
      </c>
      <c r="C13" s="127">
        <v>2.62</v>
      </c>
      <c r="D13" s="127">
        <v>3.11</v>
      </c>
      <c r="E13" s="127">
        <v>3.58</v>
      </c>
      <c r="F13" s="127">
        <v>4.04</v>
      </c>
      <c r="G13" s="127">
        <v>4.49</v>
      </c>
      <c r="H13" s="127">
        <v>4.93</v>
      </c>
      <c r="I13" s="127">
        <v>5.36</v>
      </c>
      <c r="J13" s="127">
        <v>5.77</v>
      </c>
      <c r="K13" s="128">
        <v>6.17</v>
      </c>
      <c r="M13" s="126"/>
      <c r="N13" s="126"/>
      <c r="O13" s="126"/>
      <c r="P13" s="126"/>
    </row>
    <row r="14" spans="1:16">
      <c r="A14" s="129">
        <v>50</v>
      </c>
      <c r="B14" s="127" t="s">
        <v>154</v>
      </c>
      <c r="C14" s="127">
        <v>2.93</v>
      </c>
      <c r="D14" s="127">
        <v>3.48</v>
      </c>
      <c r="E14" s="127">
        <v>4.01</v>
      </c>
      <c r="F14" s="127">
        <v>4.54</v>
      </c>
      <c r="G14" s="127">
        <v>5.05</v>
      </c>
      <c r="H14" s="127">
        <v>5.55</v>
      </c>
      <c r="I14" s="127">
        <v>6.04</v>
      </c>
      <c r="J14" s="127">
        <v>6.51</v>
      </c>
      <c r="K14" s="128">
        <v>6.97</v>
      </c>
      <c r="M14" s="126"/>
      <c r="N14" s="126"/>
      <c r="O14" s="126"/>
      <c r="P14" s="126"/>
    </row>
    <row r="15" spans="1:16">
      <c r="A15" s="129">
        <v>54</v>
      </c>
      <c r="B15" s="127" t="s">
        <v>154</v>
      </c>
      <c r="C15" s="127" t="s">
        <v>154</v>
      </c>
      <c r="D15" s="127">
        <v>3.77</v>
      </c>
      <c r="E15" s="127">
        <v>4.3600000000000003</v>
      </c>
      <c r="F15" s="127">
        <v>4.93</v>
      </c>
      <c r="G15" s="127">
        <v>5.49</v>
      </c>
      <c r="H15" s="127">
        <v>6.04</v>
      </c>
      <c r="I15" s="127">
        <v>6.58</v>
      </c>
      <c r="J15" s="127">
        <v>7.1</v>
      </c>
      <c r="K15" s="128">
        <v>7.61</v>
      </c>
      <c r="M15" s="126"/>
      <c r="N15" s="126"/>
      <c r="O15" s="126"/>
      <c r="P15" s="126"/>
    </row>
    <row r="16" spans="1:16">
      <c r="A16" s="129">
        <v>57</v>
      </c>
      <c r="B16" s="127" t="s">
        <v>154</v>
      </c>
      <c r="C16" s="127" t="s">
        <v>154</v>
      </c>
      <c r="D16" s="127">
        <v>4</v>
      </c>
      <c r="E16" s="127">
        <v>4.62</v>
      </c>
      <c r="F16" s="127">
        <v>5.23</v>
      </c>
      <c r="G16" s="127">
        <v>5.83</v>
      </c>
      <c r="H16" s="127">
        <v>6.41</v>
      </c>
      <c r="I16" s="127">
        <v>6.99</v>
      </c>
      <c r="J16" s="127">
        <v>7.55</v>
      </c>
      <c r="K16" s="128">
        <v>8.1</v>
      </c>
      <c r="M16" s="126"/>
      <c r="N16" s="126"/>
      <c r="O16" s="126"/>
      <c r="P16" s="126"/>
    </row>
    <row r="17" spans="1:16">
      <c r="A17" s="129">
        <v>60</v>
      </c>
      <c r="B17" s="127" t="s">
        <v>154</v>
      </c>
      <c r="C17" s="127" t="s">
        <v>154</v>
      </c>
      <c r="D17" s="127">
        <v>4.22</v>
      </c>
      <c r="E17" s="127">
        <v>4.88</v>
      </c>
      <c r="F17" s="127">
        <v>5.52</v>
      </c>
      <c r="G17" s="127">
        <v>6.16</v>
      </c>
      <c r="H17" s="127">
        <v>6.78</v>
      </c>
      <c r="I17" s="127">
        <v>7.39</v>
      </c>
      <c r="J17" s="127">
        <v>7.99</v>
      </c>
      <c r="K17" s="128">
        <v>8.58</v>
      </c>
      <c r="M17" s="126"/>
      <c r="N17" s="126"/>
      <c r="O17" s="126"/>
      <c r="P17" s="126"/>
    </row>
    <row r="18" spans="1:16">
      <c r="A18" s="129">
        <v>63.5</v>
      </c>
      <c r="B18" s="127" t="s">
        <v>154</v>
      </c>
      <c r="C18" s="127" t="s">
        <v>154</v>
      </c>
      <c r="D18" s="127">
        <v>4.4800000000000004</v>
      </c>
      <c r="E18" s="127">
        <v>5.18</v>
      </c>
      <c r="F18" s="127">
        <v>5.87</v>
      </c>
      <c r="G18" s="127">
        <v>6.55</v>
      </c>
      <c r="H18" s="127">
        <v>7.21</v>
      </c>
      <c r="I18" s="127">
        <v>7.87</v>
      </c>
      <c r="J18" s="127">
        <v>8.51</v>
      </c>
      <c r="K18" s="128">
        <v>9.14</v>
      </c>
      <c r="M18" s="126"/>
      <c r="N18" s="126"/>
      <c r="O18" s="126"/>
      <c r="P18" s="126"/>
    </row>
    <row r="19" spans="1:16">
      <c r="A19" s="129">
        <v>68</v>
      </c>
      <c r="B19" s="127" t="s">
        <v>154</v>
      </c>
      <c r="C19" s="127" t="s">
        <v>154</v>
      </c>
      <c r="D19" s="127">
        <v>4.8099999999999996</v>
      </c>
      <c r="E19" s="127">
        <v>5.57</v>
      </c>
      <c r="F19" s="127">
        <v>6.31</v>
      </c>
      <c r="G19" s="127">
        <v>7.05</v>
      </c>
      <c r="H19" s="127">
        <v>7.77</v>
      </c>
      <c r="I19" s="127">
        <v>8.48</v>
      </c>
      <c r="J19" s="127">
        <v>9.17</v>
      </c>
      <c r="K19" s="128">
        <v>9.86</v>
      </c>
      <c r="M19" s="126"/>
      <c r="N19" s="126"/>
      <c r="O19" s="126"/>
      <c r="P19" s="126"/>
    </row>
    <row r="20" spans="1:16">
      <c r="A20" s="129">
        <v>70</v>
      </c>
      <c r="B20" s="127" t="s">
        <v>154</v>
      </c>
      <c r="C20" s="127" t="s">
        <v>154</v>
      </c>
      <c r="D20" s="127">
        <v>4.96</v>
      </c>
      <c r="E20" s="127">
        <v>5.74</v>
      </c>
      <c r="F20" s="127">
        <v>6.51</v>
      </c>
      <c r="G20" s="127">
        <v>7.27</v>
      </c>
      <c r="H20" s="127">
        <v>8.01</v>
      </c>
      <c r="I20" s="127">
        <v>8.75</v>
      </c>
      <c r="J20" s="127">
        <v>9.4700000000000006</v>
      </c>
      <c r="K20" s="128">
        <v>10.18</v>
      </c>
      <c r="M20" s="126"/>
      <c r="N20" s="126"/>
      <c r="O20" s="126"/>
      <c r="P20" s="126"/>
    </row>
    <row r="21" spans="1:16">
      <c r="A21" s="129">
        <v>73</v>
      </c>
      <c r="B21" s="127" t="s">
        <v>154</v>
      </c>
      <c r="C21" s="127" t="s">
        <v>154</v>
      </c>
      <c r="D21" s="127">
        <v>5.18</v>
      </c>
      <c r="E21" s="127">
        <v>6</v>
      </c>
      <c r="F21" s="127">
        <v>6.81</v>
      </c>
      <c r="G21" s="127">
        <v>7.6</v>
      </c>
      <c r="H21" s="127">
        <v>8.3800000000000008</v>
      </c>
      <c r="I21" s="127">
        <v>9.16</v>
      </c>
      <c r="J21" s="127">
        <v>9.91</v>
      </c>
      <c r="K21" s="128">
        <v>10.66</v>
      </c>
      <c r="M21" s="126"/>
      <c r="N21" s="126"/>
      <c r="O21" s="126"/>
      <c r="P21" s="126"/>
    </row>
    <row r="22" spans="1:16">
      <c r="A22" s="129">
        <v>76</v>
      </c>
      <c r="B22" s="127" t="s">
        <v>154</v>
      </c>
      <c r="C22" s="127" t="s">
        <v>154</v>
      </c>
      <c r="D22" s="127">
        <v>5.46</v>
      </c>
      <c r="E22" s="127">
        <v>6.26</v>
      </c>
      <c r="F22" s="127">
        <v>7.1</v>
      </c>
      <c r="G22" s="127">
        <v>7.93</v>
      </c>
      <c r="H22" s="127">
        <v>8.75</v>
      </c>
      <c r="I22" s="127">
        <v>9.56</v>
      </c>
      <c r="J22" s="127">
        <v>10.36</v>
      </c>
      <c r="K22" s="128">
        <v>11.14</v>
      </c>
      <c r="M22" s="126"/>
      <c r="N22" s="126"/>
      <c r="O22" s="126"/>
      <c r="P22" s="126"/>
    </row>
    <row r="23" spans="1:16">
      <c r="A23" s="129">
        <v>83</v>
      </c>
      <c r="B23" s="127" t="s">
        <v>154</v>
      </c>
      <c r="C23" s="127" t="s">
        <v>154</v>
      </c>
      <c r="D23" s="127" t="s">
        <v>154</v>
      </c>
      <c r="E23" s="127">
        <v>6.86</v>
      </c>
      <c r="F23" s="127">
        <v>7.79</v>
      </c>
      <c r="G23" s="127">
        <v>8.7100000000000009</v>
      </c>
      <c r="H23" s="127">
        <v>9.6199999999999992</v>
      </c>
      <c r="I23" s="127">
        <v>10.51</v>
      </c>
      <c r="J23" s="127">
        <v>11.39</v>
      </c>
      <c r="K23" s="128">
        <v>12.26</v>
      </c>
      <c r="M23" s="126"/>
      <c r="N23" s="126"/>
      <c r="O23" s="126"/>
      <c r="P23" s="126"/>
    </row>
    <row r="24" spans="1:16">
      <c r="A24" s="129">
        <v>89</v>
      </c>
      <c r="B24" s="127" t="s">
        <v>154</v>
      </c>
      <c r="C24" s="127" t="s">
        <v>154</v>
      </c>
      <c r="D24" s="127" t="s">
        <v>154</v>
      </c>
      <c r="E24" s="127">
        <v>7.38</v>
      </c>
      <c r="F24" s="127">
        <v>8.3800000000000008</v>
      </c>
      <c r="G24" s="127">
        <v>9.3800000000000008</v>
      </c>
      <c r="H24" s="127">
        <v>10.36</v>
      </c>
      <c r="I24" s="127">
        <v>11.33</v>
      </c>
      <c r="J24" s="127">
        <v>12.28</v>
      </c>
      <c r="K24" s="128">
        <v>13.22</v>
      </c>
      <c r="M24" s="126"/>
      <c r="N24" s="126"/>
      <c r="O24" s="126"/>
      <c r="P24" s="126"/>
    </row>
    <row r="25" spans="1:16">
      <c r="A25" s="129">
        <v>95</v>
      </c>
      <c r="B25" s="127" t="s">
        <v>154</v>
      </c>
      <c r="C25" s="127" t="s">
        <v>154</v>
      </c>
      <c r="D25" s="127" t="s">
        <v>154</v>
      </c>
      <c r="E25" s="127">
        <v>7.9</v>
      </c>
      <c r="F25" s="127">
        <v>8.98</v>
      </c>
      <c r="G25" s="127">
        <v>10.039999999999999</v>
      </c>
      <c r="H25" s="127">
        <v>11.1</v>
      </c>
      <c r="I25" s="127">
        <v>12.14</v>
      </c>
      <c r="J25" s="127">
        <v>13.17</v>
      </c>
      <c r="K25" s="128">
        <v>14.19</v>
      </c>
      <c r="M25" s="126"/>
      <c r="N25" s="126"/>
      <c r="O25" s="126"/>
      <c r="P25" s="126"/>
    </row>
    <row r="26" spans="1:16">
      <c r="A26" s="129">
        <v>102</v>
      </c>
      <c r="B26" s="127" t="s">
        <v>154</v>
      </c>
      <c r="C26" s="127" t="s">
        <v>154</v>
      </c>
      <c r="D26" s="127" t="s">
        <v>154</v>
      </c>
      <c r="E26" s="127">
        <v>8.5</v>
      </c>
      <c r="F26" s="127">
        <v>9.67</v>
      </c>
      <c r="G26" s="127">
        <v>10.8</v>
      </c>
      <c r="H26" s="127">
        <v>11.96</v>
      </c>
      <c r="I26" s="127">
        <v>13.09</v>
      </c>
      <c r="J26" s="127">
        <v>14.21</v>
      </c>
      <c r="K26" s="128">
        <v>15.31</v>
      </c>
      <c r="M26" s="126"/>
      <c r="N26" s="126"/>
      <c r="O26" s="126"/>
      <c r="P26" s="126"/>
    </row>
    <row r="27" spans="1:16">
      <c r="A27" s="129">
        <v>108</v>
      </c>
      <c r="B27" s="127" t="s">
        <v>154</v>
      </c>
      <c r="C27" s="127" t="s">
        <v>154</v>
      </c>
      <c r="D27" s="127" t="s">
        <v>154</v>
      </c>
      <c r="E27" s="127" t="s">
        <v>154</v>
      </c>
      <c r="F27" s="127">
        <v>10.26</v>
      </c>
      <c r="G27" s="127">
        <v>11.49</v>
      </c>
      <c r="H27" s="127">
        <v>12.7</v>
      </c>
      <c r="I27" s="127">
        <v>13.9</v>
      </c>
      <c r="J27" s="127">
        <v>15.09</v>
      </c>
      <c r="K27" s="128">
        <v>16.27</v>
      </c>
      <c r="M27" s="126"/>
      <c r="N27" s="126"/>
      <c r="O27" s="126"/>
      <c r="P27" s="126"/>
    </row>
    <row r="28" spans="1:16">
      <c r="A28" s="129">
        <v>114</v>
      </c>
      <c r="B28" s="127" t="s">
        <v>154</v>
      </c>
      <c r="C28" s="127" t="s">
        <v>154</v>
      </c>
      <c r="D28" s="127" t="s">
        <v>154</v>
      </c>
      <c r="E28" s="127" t="s">
        <v>154</v>
      </c>
      <c r="F28" s="127">
        <v>10.85</v>
      </c>
      <c r="G28" s="127">
        <v>12.15</v>
      </c>
      <c r="H28" s="127">
        <v>13.44</v>
      </c>
      <c r="I28" s="127">
        <v>14.72</v>
      </c>
      <c r="J28" s="127">
        <v>15.98</v>
      </c>
      <c r="K28" s="128">
        <v>17.23</v>
      </c>
      <c r="M28" s="126"/>
      <c r="N28" s="126"/>
      <c r="O28" s="126"/>
      <c r="P28" s="126"/>
    </row>
    <row r="29" spans="1:16">
      <c r="A29" s="129">
        <v>121</v>
      </c>
      <c r="B29" s="127" t="s">
        <v>154</v>
      </c>
      <c r="C29" s="127" t="s">
        <v>154</v>
      </c>
      <c r="D29" s="127" t="s">
        <v>154</v>
      </c>
      <c r="E29" s="127" t="s">
        <v>154</v>
      </c>
      <c r="F29" s="127">
        <v>11.54</v>
      </c>
      <c r="G29" s="127">
        <v>12.93</v>
      </c>
      <c r="H29" s="127">
        <v>14.3</v>
      </c>
      <c r="I29" s="127">
        <v>15.67</v>
      </c>
      <c r="J29" s="127">
        <v>17.02</v>
      </c>
      <c r="K29" s="128">
        <v>18.350000000000001</v>
      </c>
      <c r="M29" s="126"/>
      <c r="N29" s="126"/>
      <c r="O29" s="126"/>
      <c r="P29" s="126"/>
    </row>
    <row r="30" spans="1:16">
      <c r="A30" s="129">
        <v>127</v>
      </c>
      <c r="B30" s="127" t="s">
        <v>154</v>
      </c>
      <c r="C30" s="127" t="s">
        <v>154</v>
      </c>
      <c r="D30" s="127" t="s">
        <v>154</v>
      </c>
      <c r="E30" s="127" t="s">
        <v>154</v>
      </c>
      <c r="F30" s="127">
        <v>12.13</v>
      </c>
      <c r="G30" s="127">
        <v>13.59</v>
      </c>
      <c r="H30" s="127">
        <v>15.04</v>
      </c>
      <c r="I30" s="127">
        <v>16.48</v>
      </c>
      <c r="J30" s="127">
        <v>17.899999999999999</v>
      </c>
      <c r="K30" s="128">
        <v>19.309999999999999</v>
      </c>
      <c r="M30" s="126"/>
      <c r="N30" s="126"/>
      <c r="O30" s="126"/>
      <c r="P30" s="126"/>
    </row>
    <row r="31" spans="1:16">
      <c r="A31" s="129">
        <v>133</v>
      </c>
      <c r="B31" s="127" t="s">
        <v>154</v>
      </c>
      <c r="C31" s="127" t="s">
        <v>154</v>
      </c>
      <c r="D31" s="127" t="s">
        <v>154</v>
      </c>
      <c r="E31" s="127" t="s">
        <v>154</v>
      </c>
      <c r="F31" s="127">
        <v>12.73</v>
      </c>
      <c r="G31" s="127">
        <v>14.26</v>
      </c>
      <c r="H31" s="127">
        <v>15.78</v>
      </c>
      <c r="I31" s="127">
        <v>17.29</v>
      </c>
      <c r="J31" s="127">
        <v>18.79</v>
      </c>
      <c r="K31" s="128">
        <v>20.28</v>
      </c>
      <c r="M31" s="126"/>
      <c r="N31" s="126"/>
      <c r="O31" s="126"/>
      <c r="P31" s="126"/>
    </row>
    <row r="32" spans="1:16">
      <c r="A32" s="129">
        <v>140</v>
      </c>
      <c r="B32" s="127" t="s">
        <v>154</v>
      </c>
      <c r="C32" s="127" t="s">
        <v>154</v>
      </c>
      <c r="D32" s="127" t="s">
        <v>154</v>
      </c>
      <c r="E32" s="127" t="s">
        <v>154</v>
      </c>
      <c r="F32" s="127" t="s">
        <v>154</v>
      </c>
      <c r="G32" s="127">
        <v>15.04</v>
      </c>
      <c r="H32" s="127">
        <v>16.649999999999999</v>
      </c>
      <c r="I32" s="127">
        <v>18.239999999999998</v>
      </c>
      <c r="J32" s="127">
        <v>19.829999999999998</v>
      </c>
      <c r="K32" s="128">
        <v>21.4</v>
      </c>
      <c r="M32" s="126"/>
      <c r="N32" s="126"/>
      <c r="O32" s="126"/>
      <c r="P32" s="126"/>
    </row>
    <row r="33" spans="1:16">
      <c r="A33" s="129">
        <v>146</v>
      </c>
      <c r="B33" s="127" t="s">
        <v>154</v>
      </c>
      <c r="C33" s="127" t="s">
        <v>154</v>
      </c>
      <c r="D33" s="127" t="s">
        <v>154</v>
      </c>
      <c r="E33" s="127" t="s">
        <v>154</v>
      </c>
      <c r="F33" s="127" t="s">
        <v>154</v>
      </c>
      <c r="G33" s="127">
        <v>15.7</v>
      </c>
      <c r="H33" s="127">
        <v>17.39</v>
      </c>
      <c r="I33" s="127">
        <v>19.059999999999999</v>
      </c>
      <c r="J33" s="127">
        <v>20.72</v>
      </c>
      <c r="K33" s="128">
        <v>22.36</v>
      </c>
      <c r="M33" s="126"/>
      <c r="N33" s="126"/>
      <c r="O33" s="126"/>
      <c r="P33" s="126"/>
    </row>
    <row r="34" spans="1:16">
      <c r="A34" s="129">
        <v>152</v>
      </c>
      <c r="B34" s="127" t="s">
        <v>154</v>
      </c>
      <c r="C34" s="127" t="s">
        <v>154</v>
      </c>
      <c r="D34" s="127" t="s">
        <v>154</v>
      </c>
      <c r="E34" s="127" t="s">
        <v>154</v>
      </c>
      <c r="F34" s="127" t="s">
        <v>154</v>
      </c>
      <c r="G34" s="127">
        <v>16.37</v>
      </c>
      <c r="H34" s="127">
        <v>18.13</v>
      </c>
      <c r="I34" s="127">
        <v>19.87</v>
      </c>
      <c r="J34" s="127">
        <v>21.6</v>
      </c>
      <c r="K34" s="128">
        <v>23.32</v>
      </c>
      <c r="M34" s="126"/>
      <c r="N34" s="126"/>
      <c r="O34" s="126"/>
      <c r="P34" s="126"/>
    </row>
    <row r="35" spans="1:16">
      <c r="A35" s="129">
        <v>159</v>
      </c>
      <c r="B35" s="127" t="s">
        <v>154</v>
      </c>
      <c r="C35" s="127" t="s">
        <v>154</v>
      </c>
      <c r="D35" s="127" t="s">
        <v>154</v>
      </c>
      <c r="E35" s="127" t="s">
        <v>154</v>
      </c>
      <c r="F35" s="127" t="s">
        <v>154</v>
      </c>
      <c r="G35" s="127">
        <v>17.149999999999999</v>
      </c>
      <c r="H35" s="127">
        <v>18.989999999999998</v>
      </c>
      <c r="I35" s="127">
        <v>20.82</v>
      </c>
      <c r="J35" s="127">
        <v>22.64</v>
      </c>
      <c r="K35" s="128">
        <v>24.45</v>
      </c>
      <c r="M35" s="126"/>
      <c r="N35" s="126"/>
      <c r="O35" s="126"/>
      <c r="P35" s="126"/>
    </row>
    <row r="36" spans="1:16">
      <c r="A36" s="129">
        <v>168</v>
      </c>
      <c r="B36" s="127" t="s">
        <v>154</v>
      </c>
      <c r="C36" s="127" t="s">
        <v>154</v>
      </c>
      <c r="D36" s="127" t="s">
        <v>154</v>
      </c>
      <c r="E36" s="127" t="s">
        <v>154</v>
      </c>
      <c r="F36" s="127" t="s">
        <v>154</v>
      </c>
      <c r="G36" s="127" t="s">
        <v>154</v>
      </c>
      <c r="H36" s="127">
        <v>20.100000000000001</v>
      </c>
      <c r="I36" s="127">
        <v>22.04</v>
      </c>
      <c r="J36" s="127">
        <v>23.97</v>
      </c>
      <c r="K36" s="128">
        <v>25.89</v>
      </c>
      <c r="M36" s="126"/>
      <c r="N36" s="126"/>
      <c r="O36" s="126"/>
      <c r="P36" s="126"/>
    </row>
    <row r="37" spans="1:16">
      <c r="A37" s="129">
        <v>180</v>
      </c>
      <c r="B37" s="127" t="s">
        <v>154</v>
      </c>
      <c r="C37" s="127" t="s">
        <v>154</v>
      </c>
      <c r="D37" s="127" t="s">
        <v>154</v>
      </c>
      <c r="E37" s="127" t="s">
        <v>154</v>
      </c>
      <c r="F37" s="127" t="s">
        <v>154</v>
      </c>
      <c r="G37" s="127" t="s">
        <v>154</v>
      </c>
      <c r="H37" s="127">
        <v>21.59</v>
      </c>
      <c r="I37" s="127">
        <v>23.67</v>
      </c>
      <c r="J37" s="127">
        <v>25.74</v>
      </c>
      <c r="K37" s="128">
        <v>27.81</v>
      </c>
      <c r="M37" s="126"/>
      <c r="N37" s="126"/>
      <c r="O37" s="126"/>
      <c r="P37" s="126"/>
    </row>
    <row r="38" spans="1:16">
      <c r="A38" s="129">
        <v>194</v>
      </c>
      <c r="B38" s="127" t="s">
        <v>154</v>
      </c>
      <c r="C38" s="127" t="s">
        <v>154</v>
      </c>
      <c r="D38" s="127" t="s">
        <v>154</v>
      </c>
      <c r="E38" s="127" t="s">
        <v>154</v>
      </c>
      <c r="F38" s="127" t="s">
        <v>154</v>
      </c>
      <c r="G38" s="127" t="s">
        <v>154</v>
      </c>
      <c r="H38" s="127">
        <v>23.3</v>
      </c>
      <c r="I38" s="127">
        <v>25.6</v>
      </c>
      <c r="J38" s="127">
        <v>27.82</v>
      </c>
      <c r="K38" s="128">
        <v>30.05</v>
      </c>
      <c r="M38" s="126"/>
      <c r="N38" s="126"/>
      <c r="O38" s="126"/>
      <c r="P38" s="126"/>
    </row>
    <row r="39" spans="1:16">
      <c r="A39" s="129">
        <v>203</v>
      </c>
      <c r="B39" s="127" t="s">
        <v>154</v>
      </c>
      <c r="C39" s="127" t="s">
        <v>154</v>
      </c>
      <c r="D39" s="127" t="s">
        <v>154</v>
      </c>
      <c r="E39" s="127" t="s">
        <v>154</v>
      </c>
      <c r="F39" s="127" t="s">
        <v>154</v>
      </c>
      <c r="G39" s="127" t="s">
        <v>154</v>
      </c>
      <c r="H39" s="127" t="s">
        <v>154</v>
      </c>
      <c r="I39" s="127" t="s">
        <v>154</v>
      </c>
      <c r="J39" s="127">
        <v>29.14</v>
      </c>
      <c r="K39" s="128">
        <v>31.5</v>
      </c>
      <c r="M39" s="126"/>
      <c r="N39" s="126"/>
      <c r="O39" s="126"/>
      <c r="P39" s="126"/>
    </row>
    <row r="40" spans="1:16">
      <c r="A40" s="129">
        <v>219</v>
      </c>
      <c r="B40" s="127" t="s">
        <v>154</v>
      </c>
      <c r="C40" s="127" t="s">
        <v>154</v>
      </c>
      <c r="D40" s="127" t="s">
        <v>154</v>
      </c>
      <c r="E40" s="127" t="s">
        <v>154</v>
      </c>
      <c r="F40" s="127" t="s">
        <v>154</v>
      </c>
      <c r="G40" s="127" t="s">
        <v>154</v>
      </c>
      <c r="H40" s="127" t="s">
        <v>154</v>
      </c>
      <c r="I40" s="127" t="s">
        <v>154</v>
      </c>
      <c r="J40" s="127">
        <v>31.52</v>
      </c>
      <c r="K40" s="128">
        <v>34.06</v>
      </c>
      <c r="M40" s="126"/>
      <c r="N40" s="126"/>
      <c r="O40" s="126"/>
      <c r="P40" s="126"/>
    </row>
    <row r="41" spans="1:16">
      <c r="A41" s="129">
        <v>245</v>
      </c>
      <c r="B41" s="127" t="s">
        <v>154</v>
      </c>
      <c r="C41" s="127" t="s">
        <v>154</v>
      </c>
      <c r="D41" s="127" t="s">
        <v>154</v>
      </c>
      <c r="E41" s="127" t="s">
        <v>154</v>
      </c>
      <c r="F41" s="127" t="s">
        <v>154</v>
      </c>
      <c r="G41" s="127" t="s">
        <v>154</v>
      </c>
      <c r="H41" s="127" t="s">
        <v>154</v>
      </c>
      <c r="I41" s="127" t="s">
        <v>154</v>
      </c>
      <c r="J41" s="127" t="s">
        <v>154</v>
      </c>
      <c r="K41" s="128">
        <v>38.229999999999997</v>
      </c>
      <c r="M41" s="126"/>
      <c r="N41" s="126"/>
      <c r="O41" s="126"/>
      <c r="P41" s="126"/>
    </row>
    <row r="42" spans="1:16">
      <c r="A42" s="129">
        <v>273</v>
      </c>
      <c r="B42" s="127" t="s">
        <v>154</v>
      </c>
      <c r="C42" s="127" t="s">
        <v>154</v>
      </c>
      <c r="D42" s="127" t="s">
        <v>154</v>
      </c>
      <c r="E42" s="127" t="s">
        <v>154</v>
      </c>
      <c r="F42" s="127" t="s">
        <v>154</v>
      </c>
      <c r="G42" s="127" t="s">
        <v>154</v>
      </c>
      <c r="H42" s="127" t="s">
        <v>154</v>
      </c>
      <c r="I42" s="127" t="s">
        <v>154</v>
      </c>
      <c r="J42" s="127" t="s">
        <v>154</v>
      </c>
      <c r="K42" s="128">
        <v>42.72</v>
      </c>
      <c r="M42" s="126"/>
      <c r="N42" s="126"/>
      <c r="O42" s="126"/>
      <c r="P42" s="126"/>
    </row>
    <row r="43" spans="1:16">
      <c r="A43" s="388"/>
      <c r="B43" s="389"/>
      <c r="C43" s="389"/>
      <c r="D43" s="389"/>
      <c r="E43" s="389"/>
      <c r="F43" s="389"/>
      <c r="G43" s="389"/>
      <c r="H43" s="389"/>
      <c r="I43" s="389"/>
      <c r="J43" s="389"/>
      <c r="K43" s="390"/>
      <c r="M43" s="126"/>
      <c r="N43" s="126"/>
      <c r="O43" s="126"/>
      <c r="P43" s="126"/>
    </row>
    <row r="44" spans="1:16" ht="18" customHeight="1">
      <c r="A44" s="391" t="s">
        <v>155</v>
      </c>
      <c r="B44" s="392"/>
      <c r="C44" s="392"/>
      <c r="D44" s="392"/>
      <c r="E44" s="392"/>
      <c r="F44" s="392"/>
      <c r="G44" s="392"/>
      <c r="H44" s="392"/>
      <c r="I44" s="392"/>
      <c r="J44" s="392"/>
      <c r="K44" s="393"/>
      <c r="M44" s="126"/>
      <c r="N44" s="126"/>
      <c r="O44" s="126"/>
      <c r="P44" s="126"/>
    </row>
    <row r="45" spans="1:16" ht="14.25">
      <c r="A45" s="394" t="s">
        <v>156</v>
      </c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95"/>
      <c r="N45" s="395"/>
      <c r="O45" s="395"/>
      <c r="P45" s="396"/>
    </row>
    <row r="46" spans="1:16">
      <c r="A46" s="379"/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1"/>
    </row>
    <row r="47" spans="1:16" ht="16.5" customHeight="1">
      <c r="A47" s="130" t="s">
        <v>157</v>
      </c>
      <c r="B47" s="397" t="s">
        <v>158</v>
      </c>
      <c r="C47" s="398"/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9"/>
    </row>
    <row r="48" spans="1:16">
      <c r="A48" s="131"/>
      <c r="B48" s="127">
        <v>0.5</v>
      </c>
      <c r="C48" s="127">
        <v>0.6</v>
      </c>
      <c r="D48" s="127">
        <v>0.8</v>
      </c>
      <c r="E48" s="127">
        <v>1</v>
      </c>
      <c r="F48" s="127">
        <v>1.2</v>
      </c>
      <c r="G48" s="127">
        <v>1.4</v>
      </c>
      <c r="H48" s="127">
        <v>1.5</v>
      </c>
      <c r="I48" s="127">
        <v>1.6</v>
      </c>
      <c r="J48" s="127">
        <v>1.8</v>
      </c>
      <c r="K48" s="132">
        <v>2</v>
      </c>
      <c r="L48" s="132">
        <v>2.2000000000000002</v>
      </c>
      <c r="M48" s="127">
        <v>2.5</v>
      </c>
      <c r="N48" s="127">
        <v>2.8</v>
      </c>
      <c r="O48" s="127">
        <v>3</v>
      </c>
      <c r="P48" s="133">
        <v>3.2</v>
      </c>
    </row>
    <row r="49" spans="1:16" ht="16.5" customHeight="1">
      <c r="A49" s="134" t="s">
        <v>159</v>
      </c>
      <c r="B49" s="397" t="s">
        <v>160</v>
      </c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9"/>
    </row>
    <row r="50" spans="1:16">
      <c r="A50" s="129">
        <v>6</v>
      </c>
      <c r="B50" s="127">
        <v>7.0000000000000007E-2</v>
      </c>
      <c r="C50" s="127">
        <v>0.08</v>
      </c>
      <c r="D50" s="127">
        <v>0.1</v>
      </c>
      <c r="E50" s="127">
        <v>0.12</v>
      </c>
      <c r="F50" s="127">
        <v>0.14000000000000001</v>
      </c>
      <c r="G50" s="127">
        <v>0.16</v>
      </c>
      <c r="H50" s="127">
        <v>0.17</v>
      </c>
      <c r="I50" s="127">
        <v>0.17</v>
      </c>
      <c r="J50" s="127">
        <v>0.19</v>
      </c>
      <c r="K50" s="132">
        <v>0.2</v>
      </c>
      <c r="L50" s="132"/>
      <c r="M50" s="127"/>
      <c r="N50" s="127"/>
      <c r="O50" s="127"/>
      <c r="P50" s="133"/>
    </row>
    <row r="51" spans="1:16">
      <c r="A51" s="129">
        <v>7</v>
      </c>
      <c r="B51" s="127">
        <v>0.08</v>
      </c>
      <c r="C51" s="127">
        <v>0.1</v>
      </c>
      <c r="D51" s="127">
        <v>0.12</v>
      </c>
      <c r="E51" s="127">
        <v>0.15</v>
      </c>
      <c r="F51" s="127">
        <v>0.17</v>
      </c>
      <c r="G51" s="127">
        <v>0.19</v>
      </c>
      <c r="H51" s="127">
        <v>0.2</v>
      </c>
      <c r="I51" s="127">
        <v>0.21</v>
      </c>
      <c r="J51" s="127">
        <v>0.23</v>
      </c>
      <c r="K51" s="132">
        <v>0.25</v>
      </c>
      <c r="L51" s="132">
        <v>0.26</v>
      </c>
      <c r="M51" s="127">
        <v>0.28000000000000003</v>
      </c>
      <c r="N51" s="127"/>
      <c r="O51" s="127"/>
      <c r="P51" s="133"/>
    </row>
    <row r="52" spans="1:16">
      <c r="A52" s="129">
        <v>8</v>
      </c>
      <c r="B52" s="127">
        <v>0.09</v>
      </c>
      <c r="C52" s="127">
        <v>0.11</v>
      </c>
      <c r="D52" s="127">
        <v>0.14000000000000001</v>
      </c>
      <c r="E52" s="127">
        <v>0.17</v>
      </c>
      <c r="F52" s="127">
        <v>0.2</v>
      </c>
      <c r="G52" s="127">
        <v>0.23</v>
      </c>
      <c r="H52" s="127">
        <v>0.24</v>
      </c>
      <c r="I52" s="127">
        <v>0.25</v>
      </c>
      <c r="J52" s="127">
        <v>0.28000000000000003</v>
      </c>
      <c r="K52" s="132">
        <v>0.3</v>
      </c>
      <c r="L52" s="132">
        <v>0.32</v>
      </c>
      <c r="M52" s="127">
        <v>0.34</v>
      </c>
      <c r="N52" s="127"/>
      <c r="O52" s="127"/>
      <c r="P52" s="133"/>
    </row>
    <row r="53" spans="1:16">
      <c r="A53" s="129">
        <v>9</v>
      </c>
      <c r="B53" s="127">
        <v>0.11</v>
      </c>
      <c r="C53" s="127">
        <v>0.12</v>
      </c>
      <c r="D53" s="127">
        <v>0.16</v>
      </c>
      <c r="E53" s="127">
        <v>0.2</v>
      </c>
      <c r="F53" s="127">
        <v>0.23</v>
      </c>
      <c r="G53" s="127">
        <v>0.26</v>
      </c>
      <c r="H53" s="127">
        <v>0.28000000000000003</v>
      </c>
      <c r="I53" s="127">
        <v>0.28999999999999998</v>
      </c>
      <c r="J53" s="127">
        <v>0.32</v>
      </c>
      <c r="K53" s="132">
        <v>0.35</v>
      </c>
      <c r="L53" s="132">
        <v>0.37</v>
      </c>
      <c r="M53" s="127">
        <v>0.4</v>
      </c>
      <c r="N53" s="127">
        <v>0.43</v>
      </c>
      <c r="O53" s="127"/>
      <c r="P53" s="133"/>
    </row>
    <row r="54" spans="1:16">
      <c r="A54" s="129">
        <v>10</v>
      </c>
      <c r="B54" s="127">
        <v>0.12</v>
      </c>
      <c r="C54" s="127">
        <v>0.14000000000000001</v>
      </c>
      <c r="D54" s="127">
        <v>0.18</v>
      </c>
      <c r="E54" s="127">
        <v>0.22</v>
      </c>
      <c r="F54" s="127">
        <v>0.26</v>
      </c>
      <c r="G54" s="127">
        <v>0.3</v>
      </c>
      <c r="H54" s="127">
        <v>0.31</v>
      </c>
      <c r="I54" s="127">
        <v>0.33</v>
      </c>
      <c r="J54" s="127">
        <v>0.36</v>
      </c>
      <c r="K54" s="132">
        <v>0.4</v>
      </c>
      <c r="L54" s="132">
        <v>0.42</v>
      </c>
      <c r="M54" s="127">
        <v>0.46</v>
      </c>
      <c r="N54" s="127">
        <v>0.5</v>
      </c>
      <c r="O54" s="127">
        <v>0.52</v>
      </c>
      <c r="P54" s="133">
        <v>0.54</v>
      </c>
    </row>
    <row r="55" spans="1:16">
      <c r="A55" s="129">
        <v>11</v>
      </c>
      <c r="B55" s="127">
        <v>0.13</v>
      </c>
      <c r="C55" s="127">
        <v>0.15</v>
      </c>
      <c r="D55" s="127">
        <v>0.2</v>
      </c>
      <c r="E55" s="127">
        <v>0.25</v>
      </c>
      <c r="F55" s="127">
        <v>0.28999999999999998</v>
      </c>
      <c r="G55" s="127">
        <v>0.33</v>
      </c>
      <c r="H55" s="127">
        <v>0.35</v>
      </c>
      <c r="I55" s="127">
        <v>0.37</v>
      </c>
      <c r="J55" s="127">
        <v>0.41</v>
      </c>
      <c r="K55" s="132">
        <v>0.44</v>
      </c>
      <c r="L55" s="132">
        <v>0.48</v>
      </c>
      <c r="M55" s="127">
        <v>0.52</v>
      </c>
      <c r="N55" s="127">
        <v>0.56999999999999995</v>
      </c>
      <c r="O55" s="127">
        <v>0.59</v>
      </c>
      <c r="P55" s="133">
        <v>0.62</v>
      </c>
    </row>
    <row r="56" spans="1:16">
      <c r="A56" s="129">
        <v>12</v>
      </c>
      <c r="B56" s="127">
        <v>0.14000000000000001</v>
      </c>
      <c r="C56" s="127">
        <v>0.17</v>
      </c>
      <c r="D56" s="127">
        <v>0.22</v>
      </c>
      <c r="E56" s="127">
        <v>0.27</v>
      </c>
      <c r="F56" s="127">
        <v>0.32</v>
      </c>
      <c r="G56" s="127">
        <v>0.37</v>
      </c>
      <c r="H56" s="127">
        <v>0.39</v>
      </c>
      <c r="I56" s="127">
        <v>0.41</v>
      </c>
      <c r="J56" s="127">
        <v>0.45</v>
      </c>
      <c r="K56" s="132">
        <v>0.49</v>
      </c>
      <c r="L56" s="132">
        <v>0.53</v>
      </c>
      <c r="M56" s="127">
        <v>0.59</v>
      </c>
      <c r="N56" s="127">
        <v>0.64</v>
      </c>
      <c r="O56" s="127">
        <v>0.67</v>
      </c>
      <c r="P56" s="133">
        <v>0.69</v>
      </c>
    </row>
    <row r="57" spans="1:16">
      <c r="A57" s="129">
        <v>13</v>
      </c>
      <c r="B57" s="127">
        <v>0.15</v>
      </c>
      <c r="C57" s="127">
        <v>0.18</v>
      </c>
      <c r="D57" s="127">
        <v>0.24</v>
      </c>
      <c r="E57" s="127">
        <v>0.3</v>
      </c>
      <c r="F57" s="127">
        <v>0.35</v>
      </c>
      <c r="G57" s="127">
        <v>0.4</v>
      </c>
      <c r="H57" s="127">
        <v>0.43</v>
      </c>
      <c r="I57" s="127">
        <v>0.45</v>
      </c>
      <c r="J57" s="127">
        <v>0.5</v>
      </c>
      <c r="K57" s="132">
        <v>0.54</v>
      </c>
      <c r="L57" s="132">
        <v>0.59</v>
      </c>
      <c r="M57" s="127">
        <v>0.65</v>
      </c>
      <c r="N57" s="127">
        <v>0.7</v>
      </c>
      <c r="O57" s="127">
        <v>0.74</v>
      </c>
      <c r="P57" s="133">
        <v>0.77</v>
      </c>
    </row>
    <row r="58" spans="1:16">
      <c r="A58" s="129">
        <v>14</v>
      </c>
      <c r="B58" s="127">
        <v>0.17</v>
      </c>
      <c r="C58" s="127">
        <v>0.2</v>
      </c>
      <c r="D58" s="127">
        <v>0.26</v>
      </c>
      <c r="E58" s="127">
        <v>0.32</v>
      </c>
      <c r="F58" s="127">
        <v>0.38</v>
      </c>
      <c r="G58" s="127">
        <v>0.44</v>
      </c>
      <c r="H58" s="127">
        <v>0.46</v>
      </c>
      <c r="I58" s="127">
        <v>0.49</v>
      </c>
      <c r="J58" s="127">
        <v>0.54</v>
      </c>
      <c r="K58" s="132">
        <v>0.59</v>
      </c>
      <c r="L58" s="132">
        <v>0.64</v>
      </c>
      <c r="M58" s="127">
        <v>0.71</v>
      </c>
      <c r="N58" s="127">
        <v>0.77</v>
      </c>
      <c r="O58" s="127">
        <v>0.81</v>
      </c>
      <c r="P58" s="133">
        <v>0.85</v>
      </c>
    </row>
    <row r="59" spans="1:16">
      <c r="A59" s="129">
        <v>15</v>
      </c>
      <c r="B59" s="127">
        <v>0.18</v>
      </c>
      <c r="C59" s="127">
        <v>0.21</v>
      </c>
      <c r="D59" s="127">
        <v>0.28000000000000003</v>
      </c>
      <c r="E59" s="127">
        <v>0.35</v>
      </c>
      <c r="F59" s="127">
        <v>0.44</v>
      </c>
      <c r="G59" s="127">
        <v>0.47</v>
      </c>
      <c r="H59" s="127">
        <v>0.5</v>
      </c>
      <c r="I59" s="127">
        <v>0.53</v>
      </c>
      <c r="J59" s="127">
        <v>0.59</v>
      </c>
      <c r="K59" s="132">
        <v>0.64</v>
      </c>
      <c r="L59" s="132">
        <v>0.69</v>
      </c>
      <c r="M59" s="127">
        <v>0.77</v>
      </c>
      <c r="N59" s="127">
        <v>0.84</v>
      </c>
      <c r="O59" s="127">
        <v>0.89</v>
      </c>
      <c r="P59" s="133">
        <v>0.93</v>
      </c>
    </row>
    <row r="60" spans="1:16">
      <c r="A60" s="129">
        <v>16</v>
      </c>
      <c r="B60" s="127">
        <v>0.19</v>
      </c>
      <c r="C60" s="127">
        <v>0.23</v>
      </c>
      <c r="D60" s="127">
        <v>0.3</v>
      </c>
      <c r="E60" s="127">
        <v>0.37</v>
      </c>
      <c r="F60" s="127">
        <v>0.44</v>
      </c>
      <c r="G60" s="127">
        <v>0.5</v>
      </c>
      <c r="H60" s="127">
        <v>0.54</v>
      </c>
      <c r="I60" s="127">
        <v>0.56999999999999995</v>
      </c>
      <c r="J60" s="127">
        <v>0.63</v>
      </c>
      <c r="K60" s="132">
        <v>0.69</v>
      </c>
      <c r="L60" s="132">
        <v>0.75</v>
      </c>
      <c r="M60" s="127">
        <v>0.83</v>
      </c>
      <c r="N60" s="127">
        <v>0.91</v>
      </c>
      <c r="O60" s="127">
        <v>0.96</v>
      </c>
      <c r="P60" s="133">
        <v>1.01</v>
      </c>
    </row>
    <row r="61" spans="1:16">
      <c r="A61" s="129">
        <v>17</v>
      </c>
      <c r="B61" s="127">
        <v>0.2</v>
      </c>
      <c r="C61" s="127">
        <v>0.24</v>
      </c>
      <c r="D61" s="127">
        <v>0.32</v>
      </c>
      <c r="E61" s="127">
        <v>0.4</v>
      </c>
      <c r="F61" s="127">
        <v>0.47</v>
      </c>
      <c r="G61" s="127">
        <v>0.54</v>
      </c>
      <c r="H61" s="127">
        <v>0.56999999999999995</v>
      </c>
      <c r="I61" s="127">
        <v>0.61</v>
      </c>
      <c r="J61" s="127">
        <v>0.68</v>
      </c>
      <c r="K61" s="132">
        <v>0.74</v>
      </c>
      <c r="L61" s="132">
        <v>0.8</v>
      </c>
      <c r="M61" s="127">
        <v>0.89</v>
      </c>
      <c r="N61" s="127">
        <v>0.98</v>
      </c>
      <c r="O61" s="127">
        <v>1.04</v>
      </c>
      <c r="P61" s="133">
        <v>1.0900000000000001</v>
      </c>
    </row>
    <row r="62" spans="1:16">
      <c r="A62" s="129">
        <v>18</v>
      </c>
      <c r="B62" s="127">
        <v>0.22</v>
      </c>
      <c r="C62" s="127">
        <v>0.26</v>
      </c>
      <c r="D62" s="127">
        <v>0.34</v>
      </c>
      <c r="E62" s="127">
        <v>0.42</v>
      </c>
      <c r="F62" s="127">
        <v>0.5</v>
      </c>
      <c r="G62" s="127">
        <v>0.56999999999999995</v>
      </c>
      <c r="H62" s="127">
        <v>0.61</v>
      </c>
      <c r="I62" s="127">
        <v>0.65</v>
      </c>
      <c r="J62" s="127">
        <v>0.72</v>
      </c>
      <c r="K62" s="132">
        <v>0.79</v>
      </c>
      <c r="L62" s="132">
        <v>0.86</v>
      </c>
      <c r="M62" s="127">
        <v>0.96</v>
      </c>
      <c r="N62" s="127">
        <v>1.05</v>
      </c>
      <c r="O62" s="127">
        <v>1.1100000000000001</v>
      </c>
      <c r="P62" s="133">
        <v>1.17</v>
      </c>
    </row>
    <row r="63" spans="1:16">
      <c r="A63" s="129">
        <v>19</v>
      </c>
      <c r="B63" s="127">
        <v>0.23</v>
      </c>
      <c r="C63" s="127">
        <v>0.27</v>
      </c>
      <c r="D63" s="127">
        <v>0.36</v>
      </c>
      <c r="E63" s="127">
        <v>0.44</v>
      </c>
      <c r="F63" s="127">
        <v>0.53</v>
      </c>
      <c r="G63" s="127">
        <v>0.61</v>
      </c>
      <c r="H63" s="127">
        <v>0.65</v>
      </c>
      <c r="I63" s="127">
        <v>0.69</v>
      </c>
      <c r="J63" s="127">
        <v>0.76</v>
      </c>
      <c r="K63" s="132">
        <v>0.84</v>
      </c>
      <c r="L63" s="132">
        <v>0.91</v>
      </c>
      <c r="M63" s="127">
        <v>1.02</v>
      </c>
      <c r="N63" s="127">
        <v>1.1200000000000001</v>
      </c>
      <c r="O63" s="127">
        <v>1.18</v>
      </c>
      <c r="P63" s="133">
        <v>1.25</v>
      </c>
    </row>
    <row r="64" spans="1:16">
      <c r="A64" s="129">
        <v>20</v>
      </c>
      <c r="B64" s="127">
        <v>0.24</v>
      </c>
      <c r="C64" s="127">
        <v>0.28999999999999998</v>
      </c>
      <c r="D64" s="127">
        <v>0.38</v>
      </c>
      <c r="E64" s="127">
        <v>0.47</v>
      </c>
      <c r="F64" s="127">
        <v>0.56000000000000005</v>
      </c>
      <c r="G64" s="127">
        <v>0.64</v>
      </c>
      <c r="H64" s="127">
        <v>0.68</v>
      </c>
      <c r="I64" s="127">
        <v>0.73</v>
      </c>
      <c r="J64" s="127">
        <v>0.81</v>
      </c>
      <c r="K64" s="132">
        <v>0.89</v>
      </c>
      <c r="L64" s="132">
        <v>0.97</v>
      </c>
      <c r="M64" s="127">
        <v>1.08</v>
      </c>
      <c r="N64" s="127">
        <v>1.19</v>
      </c>
      <c r="O64" s="127">
        <v>1.26</v>
      </c>
      <c r="P64" s="133">
        <v>1.33</v>
      </c>
    </row>
    <row r="65" spans="1:16">
      <c r="A65" s="129">
        <v>21</v>
      </c>
      <c r="B65" s="127">
        <v>0.25</v>
      </c>
      <c r="C65" s="127">
        <v>0.3</v>
      </c>
      <c r="D65" s="127">
        <v>0.4</v>
      </c>
      <c r="E65" s="127">
        <v>0.49</v>
      </c>
      <c r="F65" s="127">
        <v>0.59</v>
      </c>
      <c r="G65" s="127">
        <v>0.68</v>
      </c>
      <c r="H65" s="127">
        <v>0.72</v>
      </c>
      <c r="I65" s="127">
        <v>0.77</v>
      </c>
      <c r="J65" s="127">
        <v>0.85</v>
      </c>
      <c r="K65" s="132">
        <v>0.94</v>
      </c>
      <c r="L65" s="132">
        <v>1.02</v>
      </c>
      <c r="M65" s="127">
        <v>1.1399999999999999</v>
      </c>
      <c r="N65" s="127">
        <v>1.26</v>
      </c>
      <c r="O65" s="127">
        <v>1.33</v>
      </c>
      <c r="P65" s="133">
        <v>1.41</v>
      </c>
    </row>
    <row r="66" spans="1:16">
      <c r="A66" s="129">
        <v>22</v>
      </c>
      <c r="B66" s="127">
        <v>0.27</v>
      </c>
      <c r="C66" s="127">
        <v>0.32</v>
      </c>
      <c r="D66" s="127">
        <v>0.42</v>
      </c>
      <c r="E66" s="127">
        <v>0.52</v>
      </c>
      <c r="F66" s="127">
        <v>0.62</v>
      </c>
      <c r="G66" s="127">
        <v>0.71</v>
      </c>
      <c r="H66" s="127">
        <v>0.76</v>
      </c>
      <c r="I66" s="127">
        <v>0.85</v>
      </c>
      <c r="J66" s="127">
        <v>0.94</v>
      </c>
      <c r="K66" s="132">
        <v>1.04</v>
      </c>
      <c r="L66" s="132">
        <v>1.1299999999999999</v>
      </c>
      <c r="M66" s="127">
        <v>1.27</v>
      </c>
      <c r="N66" s="127">
        <v>1.39</v>
      </c>
      <c r="O66" s="127">
        <v>1.48</v>
      </c>
      <c r="P66" s="133">
        <v>1.56</v>
      </c>
    </row>
    <row r="67" spans="1:16">
      <c r="A67" s="129">
        <v>23</v>
      </c>
      <c r="B67" s="127">
        <v>0.28000000000000003</v>
      </c>
      <c r="C67" s="127">
        <v>0.33</v>
      </c>
      <c r="D67" s="127">
        <v>0.44</v>
      </c>
      <c r="E67" s="127">
        <v>0.54</v>
      </c>
      <c r="F67" s="127">
        <v>0.65</v>
      </c>
      <c r="G67" s="127">
        <v>0.75</v>
      </c>
      <c r="H67" s="127">
        <v>0.8</v>
      </c>
      <c r="I67" s="127">
        <v>0.85</v>
      </c>
      <c r="J67" s="127">
        <v>0.94</v>
      </c>
      <c r="K67" s="132">
        <v>1.04</v>
      </c>
      <c r="L67" s="132">
        <v>1.1299999999999999</v>
      </c>
      <c r="M67" s="127">
        <v>1.27</v>
      </c>
      <c r="N67" s="127">
        <v>1.39</v>
      </c>
      <c r="O67" s="127">
        <v>1.48</v>
      </c>
      <c r="P67" s="133">
        <v>1.56</v>
      </c>
    </row>
    <row r="68" spans="1:16">
      <c r="A68" s="129">
        <v>24</v>
      </c>
      <c r="B68" s="127">
        <v>0.28999999999999998</v>
      </c>
      <c r="C68" s="127">
        <v>0.35</v>
      </c>
      <c r="D68" s="127">
        <v>0.46</v>
      </c>
      <c r="E68" s="127">
        <v>0.56999999999999995</v>
      </c>
      <c r="F68" s="127">
        <v>0.68</v>
      </c>
      <c r="G68" s="127">
        <v>0.79</v>
      </c>
      <c r="H68" s="127">
        <v>0.83</v>
      </c>
      <c r="I68" s="127">
        <v>0.89</v>
      </c>
      <c r="J68" s="127">
        <v>0.99</v>
      </c>
      <c r="K68" s="132">
        <v>1.0900000000000001</v>
      </c>
      <c r="L68" s="132">
        <v>1.18</v>
      </c>
      <c r="M68" s="127">
        <v>1.33</v>
      </c>
      <c r="N68" s="127">
        <v>1.46</v>
      </c>
      <c r="O68" s="127">
        <v>1.55</v>
      </c>
      <c r="P68" s="133">
        <v>1.64</v>
      </c>
    </row>
    <row r="69" spans="1:16">
      <c r="A69" s="129">
        <v>25</v>
      </c>
      <c r="B69" s="127">
        <v>0.3</v>
      </c>
      <c r="C69" s="127">
        <v>0.36</v>
      </c>
      <c r="D69" s="127">
        <v>0.48</v>
      </c>
      <c r="E69" s="127">
        <v>0.59</v>
      </c>
      <c r="F69" s="127">
        <v>0.7</v>
      </c>
      <c r="G69" s="127">
        <v>0.82</v>
      </c>
      <c r="H69" s="127">
        <v>0.87</v>
      </c>
      <c r="I69" s="127">
        <v>0.92</v>
      </c>
      <c r="J69" s="127">
        <v>1.03</v>
      </c>
      <c r="K69" s="132">
        <v>1.1299999999999999</v>
      </c>
      <c r="L69" s="132">
        <v>1.24</v>
      </c>
      <c r="M69" s="127">
        <v>1.39</v>
      </c>
      <c r="N69" s="127">
        <v>1.53</v>
      </c>
      <c r="O69" s="127">
        <v>1.63</v>
      </c>
      <c r="P69" s="133">
        <v>1.72</v>
      </c>
    </row>
    <row r="70" spans="1:16">
      <c r="A70" s="129">
        <v>27</v>
      </c>
      <c r="B70" s="127">
        <v>0.33</v>
      </c>
      <c r="C70" s="127">
        <v>0.39</v>
      </c>
      <c r="D70" s="127">
        <v>0.52</v>
      </c>
      <c r="E70" s="127">
        <v>0.64</v>
      </c>
      <c r="F70" s="127">
        <v>0.76</v>
      </c>
      <c r="G70" s="127">
        <v>0.88</v>
      </c>
      <c r="H70" s="127">
        <v>0.94</v>
      </c>
      <c r="I70" s="127">
        <v>1</v>
      </c>
      <c r="J70" s="127">
        <v>1.1299999999999999</v>
      </c>
      <c r="K70" s="132">
        <v>1.23</v>
      </c>
      <c r="L70" s="132">
        <v>1.34</v>
      </c>
      <c r="M70" s="127">
        <v>1.51</v>
      </c>
      <c r="N70" s="127">
        <v>1.67</v>
      </c>
      <c r="O70" s="127">
        <v>1.78</v>
      </c>
      <c r="P70" s="133">
        <v>1.88</v>
      </c>
    </row>
    <row r="71" spans="1:16">
      <c r="A71" s="129">
        <v>28</v>
      </c>
      <c r="B71" s="127">
        <v>0.34</v>
      </c>
      <c r="C71" s="127">
        <v>0.41</v>
      </c>
      <c r="D71" s="127">
        <v>0.54</v>
      </c>
      <c r="E71" s="127">
        <v>0.67</v>
      </c>
      <c r="F71" s="127">
        <v>0.79</v>
      </c>
      <c r="G71" s="127">
        <v>0.92</v>
      </c>
      <c r="H71" s="127">
        <v>0.98</v>
      </c>
      <c r="I71" s="127">
        <v>1.04</v>
      </c>
      <c r="J71" s="127">
        <v>1.1599999999999999</v>
      </c>
      <c r="K71" s="132">
        <v>1.28</v>
      </c>
      <c r="L71" s="132">
        <v>1.4</v>
      </c>
      <c r="M71" s="127">
        <v>1.57</v>
      </c>
      <c r="N71" s="127">
        <v>1.74</v>
      </c>
      <c r="O71" s="127">
        <v>1.85</v>
      </c>
      <c r="P71" s="133">
        <v>1.96</v>
      </c>
    </row>
    <row r="72" spans="1:16">
      <c r="A72" s="129">
        <v>29</v>
      </c>
      <c r="B72" s="127">
        <v>0.35</v>
      </c>
      <c r="C72" s="127">
        <v>0.42</v>
      </c>
      <c r="D72" s="127">
        <v>0.56000000000000005</v>
      </c>
      <c r="E72" s="127">
        <v>0.69</v>
      </c>
      <c r="F72" s="127">
        <v>0.82</v>
      </c>
      <c r="G72" s="127">
        <v>0.95</v>
      </c>
      <c r="H72" s="127">
        <v>1.02</v>
      </c>
      <c r="I72" s="127">
        <v>1.08</v>
      </c>
      <c r="J72" s="127">
        <v>1.21</v>
      </c>
      <c r="K72" s="132">
        <v>1.33</v>
      </c>
      <c r="L72" s="132">
        <v>1.45</v>
      </c>
      <c r="M72" s="127">
        <v>1.63</v>
      </c>
      <c r="N72" s="127">
        <v>1.81</v>
      </c>
      <c r="O72" s="127">
        <v>1.92</v>
      </c>
      <c r="P72" s="133">
        <v>2.04</v>
      </c>
    </row>
    <row r="73" spans="1:16">
      <c r="A73" s="129">
        <v>30</v>
      </c>
      <c r="B73" s="127">
        <v>0.36</v>
      </c>
      <c r="C73" s="127">
        <v>0.44</v>
      </c>
      <c r="D73" s="127">
        <v>0.57999999999999996</v>
      </c>
      <c r="E73" s="127">
        <v>0.72</v>
      </c>
      <c r="F73" s="127">
        <v>0.85</v>
      </c>
      <c r="G73" s="127">
        <v>0.99</v>
      </c>
      <c r="H73" s="127">
        <v>1.05</v>
      </c>
      <c r="I73" s="127">
        <v>1.1200000000000001</v>
      </c>
      <c r="J73" s="127">
        <v>1.25</v>
      </c>
      <c r="K73" s="132">
        <v>1.38</v>
      </c>
      <c r="L73" s="132">
        <v>1.51</v>
      </c>
      <c r="M73" s="127">
        <v>1.7</v>
      </c>
      <c r="N73" s="127">
        <v>1.88</v>
      </c>
      <c r="O73" s="127">
        <v>2</v>
      </c>
      <c r="P73" s="133">
        <v>2.12</v>
      </c>
    </row>
    <row r="74" spans="1:16">
      <c r="A74" s="129">
        <v>32</v>
      </c>
      <c r="B74" s="127">
        <v>0.39</v>
      </c>
      <c r="C74" s="127">
        <v>0.47</v>
      </c>
      <c r="D74" s="127">
        <v>0.62</v>
      </c>
      <c r="E74" s="127">
        <v>0.77</v>
      </c>
      <c r="F74" s="127">
        <v>0.91</v>
      </c>
      <c r="G74" s="127">
        <v>1.06</v>
      </c>
      <c r="H74" s="127">
        <v>1.1299999999999999</v>
      </c>
      <c r="I74" s="127">
        <v>1.2</v>
      </c>
      <c r="J74" s="127">
        <v>1.34</v>
      </c>
      <c r="K74" s="132">
        <v>1.48</v>
      </c>
      <c r="L74" s="132">
        <v>1.62</v>
      </c>
      <c r="M74" s="127">
        <v>1.82</v>
      </c>
      <c r="N74" s="127">
        <v>2.02</v>
      </c>
      <c r="O74" s="127">
        <v>2.15</v>
      </c>
      <c r="P74" s="133">
        <v>2.27</v>
      </c>
    </row>
    <row r="75" spans="1:16">
      <c r="A75" s="129">
        <v>34</v>
      </c>
      <c r="B75" s="127">
        <v>0.41</v>
      </c>
      <c r="C75" s="127">
        <v>0.5</v>
      </c>
      <c r="D75" s="127">
        <v>0.66</v>
      </c>
      <c r="E75" s="127">
        <v>0.81</v>
      </c>
      <c r="F75" s="127">
        <v>0.97</v>
      </c>
      <c r="G75" s="127">
        <v>1.1299999999999999</v>
      </c>
      <c r="H75" s="127">
        <v>1.2</v>
      </c>
      <c r="I75" s="127">
        <v>1.28</v>
      </c>
      <c r="J75" s="127">
        <v>1.43</v>
      </c>
      <c r="K75" s="132">
        <v>1.58</v>
      </c>
      <c r="L75" s="132">
        <v>1.72</v>
      </c>
      <c r="M75" s="127">
        <v>1.94</v>
      </c>
      <c r="N75" s="127">
        <v>2.15</v>
      </c>
      <c r="O75" s="127">
        <v>2.29</v>
      </c>
      <c r="P75" s="133">
        <v>2.4300000000000002</v>
      </c>
    </row>
    <row r="76" spans="1:16">
      <c r="A76" s="129">
        <v>35</v>
      </c>
      <c r="B76" s="127">
        <v>0.43</v>
      </c>
      <c r="C76" s="127">
        <v>0.51</v>
      </c>
      <c r="D76" s="127">
        <v>0.64</v>
      </c>
      <c r="E76" s="127">
        <v>0.84</v>
      </c>
      <c r="F76" s="127">
        <v>1</v>
      </c>
      <c r="G76" s="127">
        <v>1.1599999999999999</v>
      </c>
      <c r="H76" s="127">
        <v>1.24</v>
      </c>
      <c r="I76" s="127">
        <v>1.32</v>
      </c>
      <c r="J76" s="127">
        <v>1.47</v>
      </c>
      <c r="K76" s="132">
        <v>1.63</v>
      </c>
      <c r="L76" s="132">
        <v>1.78</v>
      </c>
      <c r="M76" s="127">
        <v>2</v>
      </c>
      <c r="N76" s="127">
        <v>2.2200000000000002</v>
      </c>
      <c r="O76" s="127">
        <v>2.37</v>
      </c>
      <c r="P76" s="133">
        <v>2.5099999999999998</v>
      </c>
    </row>
    <row r="77" spans="1:16">
      <c r="A77" s="129">
        <v>36</v>
      </c>
      <c r="B77" s="127">
        <v>0.44</v>
      </c>
      <c r="C77" s="127">
        <v>0.52</v>
      </c>
      <c r="D77" s="127">
        <v>0.7</v>
      </c>
      <c r="E77" s="127">
        <v>0.86</v>
      </c>
      <c r="F77" s="127">
        <v>1.03</v>
      </c>
      <c r="G77" s="127">
        <v>1.2</v>
      </c>
      <c r="H77" s="127">
        <v>1.28</v>
      </c>
      <c r="I77" s="127">
        <v>1.36</v>
      </c>
      <c r="J77" s="127">
        <v>1.52</v>
      </c>
      <c r="K77" s="132">
        <v>1.68</v>
      </c>
      <c r="L77" s="132">
        <v>1.83</v>
      </c>
      <c r="M77" s="127">
        <v>2.0699999999999998</v>
      </c>
      <c r="N77" s="127">
        <v>2.29</v>
      </c>
      <c r="O77" s="127">
        <v>2.44</v>
      </c>
      <c r="P77" s="133">
        <v>2.59</v>
      </c>
    </row>
    <row r="78" spans="1:16">
      <c r="A78" s="129">
        <v>38</v>
      </c>
      <c r="B78" s="127">
        <v>0.46</v>
      </c>
      <c r="C78" s="127">
        <v>0.55000000000000004</v>
      </c>
      <c r="D78" s="127">
        <v>0.73</v>
      </c>
      <c r="E78" s="127">
        <v>0.91</v>
      </c>
      <c r="F78" s="127">
        <v>1.0900000000000001</v>
      </c>
      <c r="G78" s="127">
        <v>1.26</v>
      </c>
      <c r="H78" s="127">
        <v>1.35</v>
      </c>
      <c r="I78" s="127">
        <v>1.44</v>
      </c>
      <c r="J78" s="127">
        <v>1.61</v>
      </c>
      <c r="K78" s="132">
        <v>1.78</v>
      </c>
      <c r="L78" s="132">
        <v>1.94</v>
      </c>
      <c r="M78" s="127">
        <v>2.19</v>
      </c>
      <c r="N78" s="127">
        <v>2.4300000000000002</v>
      </c>
      <c r="O78" s="127">
        <v>2.59</v>
      </c>
      <c r="P78" s="133">
        <v>2.75</v>
      </c>
    </row>
    <row r="79" spans="1:16">
      <c r="A79" s="129">
        <v>40</v>
      </c>
      <c r="B79" s="127">
        <v>0.49</v>
      </c>
      <c r="C79" s="127">
        <v>0.57999999999999996</v>
      </c>
      <c r="D79" s="127">
        <v>0.77</v>
      </c>
      <c r="E79" s="127">
        <v>0.96</v>
      </c>
      <c r="F79" s="127">
        <v>1.1499999999999999</v>
      </c>
      <c r="G79" s="127">
        <v>1.33</v>
      </c>
      <c r="H79" s="127">
        <v>1.42</v>
      </c>
      <c r="I79" s="127">
        <v>1.52</v>
      </c>
      <c r="J79" s="127">
        <v>1.69</v>
      </c>
      <c r="K79" s="132">
        <v>1.87</v>
      </c>
      <c r="L79" s="132">
        <v>2.0499999999999998</v>
      </c>
      <c r="M79" s="127">
        <v>2.31</v>
      </c>
      <c r="N79" s="127">
        <v>2.57</v>
      </c>
      <c r="O79" s="127">
        <v>2.74</v>
      </c>
      <c r="P79" s="133">
        <v>2.9</v>
      </c>
    </row>
    <row r="80" spans="1:16">
      <c r="A80" s="129">
        <v>42</v>
      </c>
      <c r="B80" s="127"/>
      <c r="C80" s="127"/>
      <c r="D80" s="127"/>
      <c r="E80" s="127">
        <v>1.01</v>
      </c>
      <c r="F80" s="127">
        <v>1.21</v>
      </c>
      <c r="G80" s="127">
        <v>1.4</v>
      </c>
      <c r="H80" s="127">
        <v>1.5</v>
      </c>
      <c r="I80" s="127">
        <v>1.6</v>
      </c>
      <c r="J80" s="127">
        <v>1.79</v>
      </c>
      <c r="K80" s="132">
        <v>1.97</v>
      </c>
      <c r="L80" s="132">
        <v>2.16</v>
      </c>
      <c r="M80" s="127">
        <v>2.44</v>
      </c>
      <c r="N80" s="127">
        <v>2.71</v>
      </c>
      <c r="O80" s="127">
        <v>2.89</v>
      </c>
      <c r="P80" s="133">
        <v>3.06</v>
      </c>
    </row>
    <row r="81" spans="1:16">
      <c r="A81" s="129">
        <v>44.5</v>
      </c>
      <c r="B81" s="127"/>
      <c r="C81" s="127"/>
      <c r="D81" s="127"/>
      <c r="E81" s="127">
        <v>1.07</v>
      </c>
      <c r="F81" s="127">
        <v>1.28</v>
      </c>
      <c r="G81" s="127">
        <v>1.49</v>
      </c>
      <c r="H81" s="127">
        <v>1.59</v>
      </c>
      <c r="I81" s="127">
        <v>1.69</v>
      </c>
      <c r="J81" s="127">
        <v>1.9</v>
      </c>
      <c r="K81" s="132">
        <v>2.1</v>
      </c>
      <c r="L81" s="132">
        <v>2.29</v>
      </c>
      <c r="M81" s="127">
        <v>2.59</v>
      </c>
      <c r="N81" s="127">
        <v>2.88</v>
      </c>
      <c r="O81" s="127">
        <v>3.07</v>
      </c>
      <c r="P81" s="133">
        <v>3.26</v>
      </c>
    </row>
    <row r="82" spans="1:16">
      <c r="A82" s="129">
        <v>45</v>
      </c>
      <c r="B82" s="127"/>
      <c r="C82" s="127"/>
      <c r="D82" s="127"/>
      <c r="E82" s="127">
        <v>1.0900000000000001</v>
      </c>
      <c r="F82" s="127">
        <v>1.3</v>
      </c>
      <c r="G82" s="127">
        <v>1.51</v>
      </c>
      <c r="H82" s="127">
        <v>1.61</v>
      </c>
      <c r="I82" s="127">
        <v>1.71</v>
      </c>
      <c r="J82" s="127">
        <v>1.92</v>
      </c>
      <c r="K82" s="132">
        <v>2.12</v>
      </c>
      <c r="L82" s="132">
        <v>2.3199999999999998</v>
      </c>
      <c r="M82" s="127">
        <v>2.62</v>
      </c>
      <c r="N82" s="127">
        <v>2.91</v>
      </c>
      <c r="O82" s="127">
        <v>3.11</v>
      </c>
      <c r="P82" s="133">
        <v>3.3</v>
      </c>
    </row>
    <row r="83" spans="1:16">
      <c r="A83" s="129">
        <v>48</v>
      </c>
      <c r="B83" s="127"/>
      <c r="C83" s="127"/>
      <c r="D83" s="127"/>
      <c r="E83" s="127">
        <v>1.1599999999999999</v>
      </c>
      <c r="F83" s="127">
        <v>1.39</v>
      </c>
      <c r="G83" s="127">
        <v>1.61</v>
      </c>
      <c r="H83" s="127">
        <v>1.72</v>
      </c>
      <c r="I83" s="127">
        <v>1.83</v>
      </c>
      <c r="J83" s="127">
        <v>2.0499999999999998</v>
      </c>
      <c r="K83" s="132">
        <v>2.27</v>
      </c>
      <c r="L83" s="132">
        <v>2.48</v>
      </c>
      <c r="M83" s="127">
        <v>2.81</v>
      </c>
      <c r="N83" s="127">
        <v>3.12</v>
      </c>
      <c r="O83" s="127">
        <v>3.33</v>
      </c>
      <c r="P83" s="133">
        <v>3.54</v>
      </c>
    </row>
    <row r="84" spans="1:16">
      <c r="A84" s="129">
        <v>50</v>
      </c>
      <c r="B84" s="127"/>
      <c r="C84" s="127"/>
      <c r="D84" s="127"/>
      <c r="E84" s="127">
        <v>1.21</v>
      </c>
      <c r="F84" s="127">
        <v>1.1399999999999999</v>
      </c>
      <c r="G84" s="127">
        <v>1.68</v>
      </c>
      <c r="H84" s="127">
        <v>1.79</v>
      </c>
      <c r="I84" s="127">
        <v>1.91</v>
      </c>
      <c r="J84" s="127">
        <v>2.14</v>
      </c>
      <c r="K84" s="132">
        <v>2.37</v>
      </c>
      <c r="L84" s="132">
        <v>2.59</v>
      </c>
      <c r="M84" s="127">
        <v>2.93</v>
      </c>
      <c r="N84" s="127">
        <v>3.26</v>
      </c>
      <c r="O84" s="127">
        <v>3.48</v>
      </c>
      <c r="P84" s="133">
        <v>3.7</v>
      </c>
    </row>
    <row r="85" spans="1:16">
      <c r="A85" s="129">
        <v>51</v>
      </c>
      <c r="B85" s="127"/>
      <c r="C85" s="127"/>
      <c r="D85" s="127"/>
      <c r="E85" s="127">
        <v>1.23</v>
      </c>
      <c r="F85" s="127">
        <v>1.47</v>
      </c>
      <c r="G85" s="127">
        <v>1.71</v>
      </c>
      <c r="H85" s="127">
        <v>1.83</v>
      </c>
      <c r="I85" s="127">
        <v>1.95</v>
      </c>
      <c r="J85" s="127">
        <v>2.1800000000000002</v>
      </c>
      <c r="K85" s="132">
        <v>2.42</v>
      </c>
      <c r="L85" s="132">
        <v>2.56</v>
      </c>
      <c r="M85" s="127">
        <v>2.99</v>
      </c>
      <c r="N85" s="127">
        <v>3.33</v>
      </c>
      <c r="O85" s="127">
        <v>3.55</v>
      </c>
      <c r="P85" s="133">
        <v>3.77</v>
      </c>
    </row>
    <row r="86" spans="1:16">
      <c r="A86" s="129">
        <v>53</v>
      </c>
      <c r="B86" s="127"/>
      <c r="C86" s="127"/>
      <c r="D86" s="127"/>
      <c r="E86" s="127">
        <v>1.28</v>
      </c>
      <c r="F86" s="127">
        <v>1.53</v>
      </c>
      <c r="G86" s="127">
        <v>1.78</v>
      </c>
      <c r="H86" s="127">
        <v>1.91</v>
      </c>
      <c r="I86" s="127">
        <v>2.0299999999999998</v>
      </c>
      <c r="J86" s="127">
        <v>2.27</v>
      </c>
      <c r="K86" s="132">
        <v>2.52</v>
      </c>
      <c r="L86" s="132">
        <v>2.76</v>
      </c>
      <c r="M86" s="127">
        <v>3.11</v>
      </c>
      <c r="N86" s="127">
        <v>3.47</v>
      </c>
      <c r="O86" s="127">
        <v>3.7</v>
      </c>
      <c r="P86" s="133">
        <v>3.93</v>
      </c>
    </row>
    <row r="87" spans="1:16">
      <c r="A87" s="129">
        <v>54</v>
      </c>
      <c r="B87" s="127"/>
      <c r="C87" s="127"/>
      <c r="D87" s="127"/>
      <c r="E87" s="127">
        <v>1.31</v>
      </c>
      <c r="F87" s="127">
        <v>1.56</v>
      </c>
      <c r="G87" s="127">
        <v>1.82</v>
      </c>
      <c r="H87" s="127">
        <v>1.94</v>
      </c>
      <c r="I87" s="127">
        <v>2.0699999999999998</v>
      </c>
      <c r="J87" s="127">
        <v>2.3199999999999998</v>
      </c>
      <c r="K87" s="132">
        <v>2.56</v>
      </c>
      <c r="L87" s="132">
        <v>2.81</v>
      </c>
      <c r="M87" s="127">
        <v>3.18</v>
      </c>
      <c r="N87" s="127">
        <v>3.54</v>
      </c>
      <c r="O87" s="127">
        <v>3.77</v>
      </c>
      <c r="P87" s="133">
        <v>4.01</v>
      </c>
    </row>
    <row r="88" spans="1:16">
      <c r="A88" s="129">
        <v>56</v>
      </c>
      <c r="B88" s="127"/>
      <c r="C88" s="127"/>
      <c r="D88" s="127"/>
      <c r="E88" s="127">
        <v>1.36</v>
      </c>
      <c r="F88" s="127">
        <v>1.62</v>
      </c>
      <c r="G88" s="127">
        <v>1.89</v>
      </c>
      <c r="H88" s="127">
        <v>2.02</v>
      </c>
      <c r="I88" s="127">
        <v>2.15</v>
      </c>
      <c r="J88" s="127">
        <v>2.41</v>
      </c>
      <c r="K88" s="132">
        <v>2.66</v>
      </c>
      <c r="L88" s="132">
        <v>2.92</v>
      </c>
      <c r="M88" s="127">
        <v>3.3</v>
      </c>
      <c r="N88" s="127">
        <v>3.67</v>
      </c>
      <c r="O88" s="127">
        <v>3.92</v>
      </c>
      <c r="P88" s="133">
        <v>4.17</v>
      </c>
    </row>
    <row r="89" spans="1:16">
      <c r="A89" s="129">
        <v>57</v>
      </c>
      <c r="B89" s="127"/>
      <c r="C89" s="127"/>
      <c r="D89" s="127"/>
      <c r="E89" s="127">
        <v>1.38</v>
      </c>
      <c r="F89" s="127">
        <v>1.65</v>
      </c>
      <c r="G89" s="127">
        <v>1.92</v>
      </c>
      <c r="H89" s="127">
        <v>2.0499999999999998</v>
      </c>
      <c r="I89" s="127">
        <v>2.19</v>
      </c>
      <c r="J89" s="127">
        <v>2.4500000000000002</v>
      </c>
      <c r="K89" s="132">
        <v>2.71</v>
      </c>
      <c r="L89" s="132">
        <v>2.97</v>
      </c>
      <c r="M89" s="127">
        <v>3.36</v>
      </c>
      <c r="N89" s="127">
        <v>3.74</v>
      </c>
      <c r="O89" s="127">
        <v>4</v>
      </c>
      <c r="P89" s="133">
        <v>4.25</v>
      </c>
    </row>
    <row r="90" spans="1:16">
      <c r="A90" s="129">
        <v>60</v>
      </c>
      <c r="B90" s="127"/>
      <c r="C90" s="127"/>
      <c r="D90" s="127"/>
      <c r="E90" s="127">
        <v>1.46</v>
      </c>
      <c r="F90" s="127">
        <v>1.74</v>
      </c>
      <c r="G90" s="127">
        <v>2.02</v>
      </c>
      <c r="H90" s="127">
        <v>2.16</v>
      </c>
      <c r="I90" s="127">
        <v>2.31</v>
      </c>
      <c r="J90" s="127">
        <v>2.58</v>
      </c>
      <c r="K90" s="132">
        <v>2.86</v>
      </c>
      <c r="L90" s="132">
        <v>3.14</v>
      </c>
      <c r="M90" s="127">
        <v>3.55</v>
      </c>
      <c r="N90" s="127">
        <v>3.95</v>
      </c>
      <c r="O90" s="127">
        <v>4.22</v>
      </c>
      <c r="P90" s="133">
        <v>4.4800000000000004</v>
      </c>
    </row>
    <row r="91" spans="1:16">
      <c r="A91" s="129">
        <v>63</v>
      </c>
      <c r="B91" s="127"/>
      <c r="C91" s="127"/>
      <c r="D91" s="127"/>
      <c r="E91" s="127">
        <v>1.53</v>
      </c>
      <c r="F91" s="127">
        <v>1.83</v>
      </c>
      <c r="G91" s="127">
        <v>2.13</v>
      </c>
      <c r="H91" s="127">
        <v>2.27</v>
      </c>
      <c r="I91" s="127">
        <v>2.42</v>
      </c>
      <c r="J91" s="127">
        <v>2.72</v>
      </c>
      <c r="K91" s="132">
        <v>3.01</v>
      </c>
      <c r="L91" s="132">
        <v>3.3</v>
      </c>
      <c r="M91" s="127">
        <v>3.73</v>
      </c>
      <c r="N91" s="127">
        <v>4.16</v>
      </c>
      <c r="O91" s="127">
        <v>4.4400000000000004</v>
      </c>
      <c r="P91" s="133">
        <v>4.72</v>
      </c>
    </row>
    <row r="92" spans="1:16">
      <c r="A92" s="129">
        <v>65</v>
      </c>
      <c r="B92" s="127"/>
      <c r="C92" s="127"/>
      <c r="D92" s="127"/>
      <c r="E92" s="127">
        <v>1.58</v>
      </c>
      <c r="F92" s="127">
        <v>1.89</v>
      </c>
      <c r="G92" s="127">
        <v>2.2000000000000002</v>
      </c>
      <c r="H92" s="127">
        <v>2.35</v>
      </c>
      <c r="I92" s="127">
        <v>2.5</v>
      </c>
      <c r="J92" s="127">
        <v>2.81</v>
      </c>
      <c r="K92" s="132">
        <v>3.11</v>
      </c>
      <c r="L92" s="132">
        <v>3.41</v>
      </c>
      <c r="M92" s="127">
        <v>3.85</v>
      </c>
      <c r="N92" s="127">
        <v>4.29</v>
      </c>
      <c r="O92" s="127">
        <v>4.59</v>
      </c>
      <c r="P92" s="133">
        <v>4.88</v>
      </c>
    </row>
    <row r="93" spans="1:16">
      <c r="A93" s="129">
        <v>68</v>
      </c>
      <c r="B93" s="127"/>
      <c r="C93" s="127"/>
      <c r="D93" s="127"/>
      <c r="E93" s="127">
        <v>1.65</v>
      </c>
      <c r="F93" s="127">
        <v>1.98</v>
      </c>
      <c r="G93" s="127">
        <v>2.2999999999999998</v>
      </c>
      <c r="H93" s="127">
        <v>2.46</v>
      </c>
      <c r="I93" s="127">
        <v>2.62</v>
      </c>
      <c r="J93" s="127">
        <v>2.93</v>
      </c>
      <c r="K93" s="132">
        <v>3.26</v>
      </c>
      <c r="L93" s="132">
        <v>3.57</v>
      </c>
      <c r="M93" s="127">
        <v>4.04</v>
      </c>
      <c r="N93" s="127">
        <v>4.49</v>
      </c>
      <c r="O93" s="127">
        <v>4.8099999999999996</v>
      </c>
      <c r="P93" s="133">
        <v>5.12</v>
      </c>
    </row>
    <row r="94" spans="1:16">
      <c r="A94" s="129">
        <v>70</v>
      </c>
      <c r="B94" s="127"/>
      <c r="C94" s="127"/>
      <c r="D94" s="127"/>
      <c r="E94" s="127">
        <v>1.7</v>
      </c>
      <c r="F94" s="127">
        <v>2.04</v>
      </c>
      <c r="G94" s="127">
        <v>2.37</v>
      </c>
      <c r="H94" s="127">
        <v>2.5299999999999998</v>
      </c>
      <c r="I94" s="127">
        <v>2.7</v>
      </c>
      <c r="J94" s="127">
        <v>3.03</v>
      </c>
      <c r="K94" s="132">
        <v>3.35</v>
      </c>
      <c r="L94" s="132">
        <v>3.68</v>
      </c>
      <c r="M94" s="127">
        <v>4.16</v>
      </c>
      <c r="N94" s="127">
        <v>4.6500000000000004</v>
      </c>
      <c r="O94" s="127">
        <v>4.96</v>
      </c>
      <c r="P94" s="133">
        <v>5.28</v>
      </c>
    </row>
    <row r="95" spans="1:16">
      <c r="A95" s="129">
        <v>73</v>
      </c>
      <c r="B95" s="127"/>
      <c r="C95" s="127"/>
      <c r="D95" s="127"/>
      <c r="E95" s="127">
        <v>1.78</v>
      </c>
      <c r="F95" s="127">
        <v>2.12</v>
      </c>
      <c r="G95" s="127">
        <v>2.4700000000000002</v>
      </c>
      <c r="H95" s="127">
        <v>2.64</v>
      </c>
      <c r="I95" s="127">
        <v>2.82</v>
      </c>
      <c r="J95" s="127">
        <v>3.16</v>
      </c>
      <c r="K95" s="132">
        <v>3.5</v>
      </c>
      <c r="L95" s="132">
        <v>3.84</v>
      </c>
      <c r="M95" s="127">
        <v>4.3499999999999996</v>
      </c>
      <c r="N95" s="127">
        <v>4.84</v>
      </c>
      <c r="O95" s="127">
        <v>5.18</v>
      </c>
      <c r="P95" s="133">
        <v>5.52</v>
      </c>
    </row>
    <row r="96" spans="1:16" ht="26.25" customHeight="1">
      <c r="A96" s="367" t="s">
        <v>161</v>
      </c>
      <c r="B96" s="370" t="s">
        <v>162</v>
      </c>
      <c r="C96" s="371"/>
      <c r="D96" s="371"/>
      <c r="E96" s="371"/>
      <c r="F96" s="371"/>
      <c r="G96" s="371"/>
      <c r="H96" s="371"/>
      <c r="I96" s="371"/>
      <c r="J96" s="372"/>
      <c r="M96" s="126"/>
      <c r="N96" s="126"/>
      <c r="O96" s="126"/>
      <c r="P96" s="135"/>
    </row>
    <row r="97" spans="1:16">
      <c r="A97" s="368"/>
      <c r="B97" s="127">
        <v>1.5</v>
      </c>
      <c r="C97" s="127" t="s">
        <v>163</v>
      </c>
      <c r="D97" s="127">
        <v>1.8</v>
      </c>
      <c r="E97" s="127">
        <v>2</v>
      </c>
      <c r="F97" s="127">
        <v>2.2000000000000002</v>
      </c>
      <c r="G97" s="127">
        <v>2.5</v>
      </c>
      <c r="H97" s="127">
        <v>2.8</v>
      </c>
      <c r="I97" s="127">
        <v>3</v>
      </c>
      <c r="J97" s="127">
        <v>3.2</v>
      </c>
      <c r="P97" s="136"/>
    </row>
    <row r="98" spans="1:16" ht="18.75" customHeight="1">
      <c r="A98" s="369"/>
      <c r="B98" s="373" t="s">
        <v>164</v>
      </c>
      <c r="C98" s="374"/>
      <c r="D98" s="374"/>
      <c r="E98" s="374"/>
      <c r="F98" s="374"/>
      <c r="G98" s="374"/>
      <c r="H98" s="374"/>
      <c r="I98" s="374"/>
      <c r="J98" s="375"/>
      <c r="P98" s="136"/>
    </row>
    <row r="99" spans="1:16">
      <c r="A99" s="129">
        <v>75</v>
      </c>
      <c r="B99" s="127">
        <v>2.71</v>
      </c>
      <c r="C99" s="127">
        <v>2.9</v>
      </c>
      <c r="D99" s="127">
        <v>3.25</v>
      </c>
      <c r="E99" s="127">
        <v>3.6</v>
      </c>
      <c r="F99" s="127">
        <v>3.95</v>
      </c>
      <c r="G99" s="127">
        <v>4.47</v>
      </c>
      <c r="H99" s="127">
        <v>4.99</v>
      </c>
      <c r="I99" s="127">
        <v>5.33</v>
      </c>
      <c r="J99" s="127">
        <v>5.68</v>
      </c>
      <c r="P99" s="136"/>
    </row>
    <row r="100" spans="1:16">
      <c r="A100" s="129">
        <v>76</v>
      </c>
      <c r="B100" s="127">
        <v>2.76</v>
      </c>
      <c r="C100" s="127">
        <v>2.94</v>
      </c>
      <c r="D100" s="127">
        <v>3.29</v>
      </c>
      <c r="E100" s="127">
        <v>3.65</v>
      </c>
      <c r="F100" s="127">
        <v>4</v>
      </c>
      <c r="G100" s="127">
        <v>4.53</v>
      </c>
      <c r="H100" s="127">
        <v>5.05</v>
      </c>
      <c r="I100" s="127">
        <v>5.4</v>
      </c>
      <c r="J100" s="127">
        <v>5.75</v>
      </c>
      <c r="P100" s="136"/>
    </row>
    <row r="101" spans="1:16">
      <c r="A101" s="129">
        <v>80</v>
      </c>
      <c r="B101" s="127">
        <v>2.9</v>
      </c>
      <c r="C101" s="127">
        <v>3.09</v>
      </c>
      <c r="D101" s="127">
        <v>3.47</v>
      </c>
      <c r="E101" s="127">
        <v>3.85</v>
      </c>
      <c r="F101" s="127">
        <v>4.22</v>
      </c>
      <c r="G101" s="127">
        <v>4.78</v>
      </c>
      <c r="H101" s="127">
        <v>5.33</v>
      </c>
      <c r="I101" s="127">
        <v>5.7</v>
      </c>
      <c r="J101" s="127">
        <v>6.07</v>
      </c>
      <c r="P101" s="136"/>
    </row>
    <row r="102" spans="1:16">
      <c r="A102" s="129">
        <v>83</v>
      </c>
      <c r="B102" s="127">
        <v>3.02</v>
      </c>
      <c r="C102" s="127">
        <v>3.21</v>
      </c>
      <c r="D102" s="127">
        <v>3.6</v>
      </c>
      <c r="E102" s="127">
        <v>4</v>
      </c>
      <c r="F102" s="127">
        <v>4.38</v>
      </c>
      <c r="G102" s="127">
        <v>4.96</v>
      </c>
      <c r="H102" s="127">
        <v>5.54</v>
      </c>
      <c r="I102" s="127">
        <v>5.92</v>
      </c>
      <c r="J102" s="127">
        <v>6.31</v>
      </c>
      <c r="P102" s="136"/>
    </row>
    <row r="103" spans="1:16">
      <c r="A103" s="129">
        <v>85</v>
      </c>
      <c r="B103" s="127">
        <v>3.09</v>
      </c>
      <c r="C103" s="127">
        <v>3.29</v>
      </c>
      <c r="D103" s="127">
        <v>3.69</v>
      </c>
      <c r="E103" s="127">
        <v>4.09</v>
      </c>
      <c r="F103" s="127">
        <v>4.49</v>
      </c>
      <c r="G103" s="127">
        <v>5.09</v>
      </c>
      <c r="H103" s="127">
        <v>5.68</v>
      </c>
      <c r="I103" s="127">
        <v>6.07</v>
      </c>
      <c r="J103" s="127">
        <v>6.46</v>
      </c>
      <c r="P103" s="136"/>
    </row>
    <row r="104" spans="1:16">
      <c r="A104" s="129">
        <v>89</v>
      </c>
      <c r="B104" s="127">
        <v>3.24</v>
      </c>
      <c r="C104" s="127">
        <v>3.45</v>
      </c>
      <c r="D104" s="127">
        <v>3.87</v>
      </c>
      <c r="E104" s="127">
        <v>4.29</v>
      </c>
      <c r="F104" s="127">
        <v>4.71</v>
      </c>
      <c r="G104" s="127">
        <v>5.33</v>
      </c>
      <c r="H104" s="127">
        <v>5.95</v>
      </c>
      <c r="I104" s="127">
        <v>6.36</v>
      </c>
      <c r="J104" s="127">
        <v>6.77</v>
      </c>
      <c r="P104" s="136"/>
    </row>
    <row r="105" spans="1:16">
      <c r="A105" s="129">
        <v>90</v>
      </c>
      <c r="B105" s="127">
        <v>3.27</v>
      </c>
      <c r="C105" s="127">
        <v>3.49</v>
      </c>
      <c r="D105" s="127">
        <v>3.91</v>
      </c>
      <c r="E105" s="127">
        <v>4.34</v>
      </c>
      <c r="F105" s="127">
        <v>4.76</v>
      </c>
      <c r="G105" s="127">
        <v>5.39</v>
      </c>
      <c r="H105" s="127">
        <v>6.02</v>
      </c>
      <c r="I105" s="127">
        <v>6.44</v>
      </c>
      <c r="J105" s="127">
        <v>6.86</v>
      </c>
      <c r="P105" s="136"/>
    </row>
    <row r="106" spans="1:16">
      <c r="A106" s="129">
        <v>95</v>
      </c>
      <c r="B106" s="127">
        <v>3.46</v>
      </c>
      <c r="C106" s="127">
        <v>3.69</v>
      </c>
      <c r="D106" s="127">
        <v>4.1399999999999997</v>
      </c>
      <c r="E106" s="127">
        <v>4.59</v>
      </c>
      <c r="F106" s="127">
        <v>5.03</v>
      </c>
      <c r="G106" s="127">
        <v>5.7</v>
      </c>
      <c r="H106" s="127">
        <v>6.37</v>
      </c>
      <c r="I106" s="127">
        <v>6.81</v>
      </c>
      <c r="J106" s="127">
        <v>7.25</v>
      </c>
      <c r="P106" s="136"/>
    </row>
    <row r="107" spans="1:16">
      <c r="A107" s="129">
        <v>100</v>
      </c>
      <c r="B107" s="127">
        <v>3.64</v>
      </c>
      <c r="C107" s="127">
        <v>3.88</v>
      </c>
      <c r="D107" s="127">
        <v>4.3600000000000003</v>
      </c>
      <c r="E107" s="127">
        <v>4.83</v>
      </c>
      <c r="F107" s="127">
        <v>5.31</v>
      </c>
      <c r="G107" s="127">
        <v>6.01</v>
      </c>
      <c r="H107" s="127">
        <v>6.7</v>
      </c>
      <c r="I107" s="127">
        <v>7.18</v>
      </c>
      <c r="J107" s="127">
        <v>7.65</v>
      </c>
      <c r="P107" s="136"/>
    </row>
    <row r="108" spans="1:16">
      <c r="A108" s="129">
        <v>102</v>
      </c>
      <c r="B108" s="127">
        <v>3.73</v>
      </c>
      <c r="C108" s="127">
        <v>3.97</v>
      </c>
      <c r="D108" s="127">
        <v>4.45</v>
      </c>
      <c r="E108" s="127">
        <v>4.93</v>
      </c>
      <c r="F108" s="127">
        <v>5.14</v>
      </c>
      <c r="G108" s="127">
        <v>6.13</v>
      </c>
      <c r="H108" s="127">
        <v>6.85</v>
      </c>
      <c r="I108" s="127">
        <v>7.32</v>
      </c>
      <c r="J108" s="127">
        <v>7.81</v>
      </c>
      <c r="P108" s="136"/>
    </row>
    <row r="109" spans="1:16">
      <c r="A109" s="129">
        <v>108</v>
      </c>
      <c r="B109" s="127">
        <v>3.95</v>
      </c>
      <c r="C109" s="127">
        <v>4.21</v>
      </c>
      <c r="D109" s="127">
        <v>4.72</v>
      </c>
      <c r="E109" s="127">
        <v>5.23</v>
      </c>
      <c r="F109" s="127">
        <v>5.74</v>
      </c>
      <c r="G109" s="127">
        <v>6.5</v>
      </c>
      <c r="H109" s="127">
        <v>7.26</v>
      </c>
      <c r="I109" s="127">
        <v>7.77</v>
      </c>
      <c r="J109" s="127">
        <v>8.2799999999999994</v>
      </c>
      <c r="P109" s="136"/>
    </row>
    <row r="110" spans="1:16">
      <c r="A110" s="129">
        <v>110</v>
      </c>
      <c r="B110" s="127">
        <v>4.0199999999999996</v>
      </c>
      <c r="C110" s="127">
        <v>4.28</v>
      </c>
      <c r="D110" s="127">
        <v>4.8099999999999996</v>
      </c>
      <c r="E110" s="127">
        <v>5.33</v>
      </c>
      <c r="F110" s="127">
        <v>5.85</v>
      </c>
      <c r="G110" s="127">
        <v>6.63</v>
      </c>
      <c r="H110" s="127">
        <v>7.4</v>
      </c>
      <c r="I110" s="127">
        <v>7.92</v>
      </c>
      <c r="J110" s="127">
        <v>8.43</v>
      </c>
      <c r="P110" s="136"/>
    </row>
    <row r="111" spans="1:16">
      <c r="A111" s="129">
        <v>120</v>
      </c>
      <c r="B111" s="127">
        <v>4.38</v>
      </c>
      <c r="C111" s="127">
        <v>4.67</v>
      </c>
      <c r="D111" s="127">
        <v>5.25</v>
      </c>
      <c r="E111" s="127">
        <v>5.83</v>
      </c>
      <c r="F111" s="127">
        <v>6.39</v>
      </c>
      <c r="G111" s="127">
        <v>7.24</v>
      </c>
      <c r="H111" s="127">
        <v>8.09</v>
      </c>
      <c r="I111" s="127">
        <v>8.66</v>
      </c>
      <c r="J111" s="127">
        <v>9.2200000000000006</v>
      </c>
      <c r="P111" s="136"/>
    </row>
    <row r="112" spans="1:16">
      <c r="A112" s="129">
        <v>125</v>
      </c>
      <c r="B112" s="127"/>
      <c r="C112" s="127"/>
      <c r="D112" s="127">
        <v>5.47</v>
      </c>
      <c r="E112" s="127">
        <v>6.07</v>
      </c>
      <c r="F112" s="127">
        <v>6.66</v>
      </c>
      <c r="G112" s="127">
        <v>7.54</v>
      </c>
      <c r="H112" s="127">
        <v>8.42</v>
      </c>
      <c r="I112" s="127">
        <v>9.0299999999999994</v>
      </c>
      <c r="J112" s="127">
        <v>9.61</v>
      </c>
      <c r="P112" s="136"/>
    </row>
    <row r="113" spans="1:16">
      <c r="A113" s="129">
        <v>130</v>
      </c>
      <c r="B113" s="127"/>
      <c r="C113" s="127"/>
      <c r="D113" s="127"/>
      <c r="E113" s="127"/>
      <c r="F113" s="127"/>
      <c r="G113" s="127">
        <v>7.86</v>
      </c>
      <c r="H113" s="127">
        <v>8.7799999999999994</v>
      </c>
      <c r="I113" s="127">
        <v>9.4</v>
      </c>
      <c r="J113" s="127">
        <v>10</v>
      </c>
      <c r="P113" s="136"/>
    </row>
    <row r="114" spans="1:16">
      <c r="A114" s="129">
        <v>133</v>
      </c>
      <c r="B114" s="127"/>
      <c r="C114" s="127"/>
      <c r="D114" s="127"/>
      <c r="E114" s="127"/>
      <c r="F114" s="127"/>
      <c r="G114" s="127">
        <v>8.0500000000000007</v>
      </c>
      <c r="H114" s="127">
        <v>8.98</v>
      </c>
      <c r="I114" s="127">
        <v>9.6199999999999992</v>
      </c>
      <c r="J114" s="127">
        <v>10.25</v>
      </c>
      <c r="P114" s="136"/>
    </row>
    <row r="115" spans="1:16">
      <c r="A115" s="129">
        <v>140</v>
      </c>
      <c r="B115" s="127"/>
      <c r="C115" s="127"/>
      <c r="D115" s="127"/>
      <c r="E115" s="127"/>
      <c r="F115" s="127"/>
      <c r="G115" s="127"/>
      <c r="H115" s="127"/>
      <c r="I115" s="127">
        <v>10.14</v>
      </c>
      <c r="J115" s="127">
        <v>10.79</v>
      </c>
      <c r="P115" s="136"/>
    </row>
    <row r="116" spans="1:16">
      <c r="A116" s="129">
        <v>150</v>
      </c>
      <c r="B116" s="127"/>
      <c r="C116" s="127"/>
      <c r="D116" s="127"/>
      <c r="E116" s="127"/>
      <c r="F116" s="127"/>
      <c r="G116" s="127"/>
      <c r="H116" s="127"/>
      <c r="I116" s="127">
        <v>10.88</v>
      </c>
      <c r="J116" s="127">
        <v>11.58</v>
      </c>
      <c r="P116" s="136"/>
    </row>
    <row r="117" spans="1:16" ht="26.25" customHeight="1">
      <c r="A117" s="138" t="s">
        <v>165</v>
      </c>
      <c r="B117" s="370" t="s">
        <v>162</v>
      </c>
      <c r="C117" s="371"/>
      <c r="D117" s="371"/>
      <c r="E117" s="371"/>
      <c r="F117" s="371"/>
      <c r="G117" s="371"/>
      <c r="H117" s="371"/>
      <c r="I117" s="371"/>
      <c r="J117" s="372"/>
      <c r="P117" s="136"/>
    </row>
    <row r="118" spans="1:16">
      <c r="A118" s="131"/>
      <c r="B118" s="127">
        <v>3.5</v>
      </c>
      <c r="C118" s="127">
        <v>4</v>
      </c>
      <c r="D118" s="127">
        <v>4.5</v>
      </c>
      <c r="E118" s="127">
        <v>5</v>
      </c>
      <c r="F118" s="127">
        <v>5.5</v>
      </c>
      <c r="G118" s="127">
        <v>6</v>
      </c>
      <c r="H118" s="127">
        <v>6.5</v>
      </c>
      <c r="I118" s="127">
        <v>7</v>
      </c>
      <c r="J118" s="127">
        <v>7.5</v>
      </c>
      <c r="P118" s="136"/>
    </row>
    <row r="119" spans="1:16" ht="26.25" customHeight="1">
      <c r="A119" s="137" t="s">
        <v>159</v>
      </c>
      <c r="B119" s="373" t="s">
        <v>166</v>
      </c>
      <c r="C119" s="374"/>
      <c r="D119" s="374"/>
      <c r="E119" s="374"/>
      <c r="F119" s="374"/>
      <c r="G119" s="374"/>
      <c r="H119" s="374"/>
      <c r="I119" s="374"/>
      <c r="J119" s="375"/>
      <c r="P119" s="136"/>
    </row>
    <row r="120" spans="1:16">
      <c r="A120" s="129">
        <v>10</v>
      </c>
      <c r="B120" s="127">
        <v>0.56000000000000005</v>
      </c>
      <c r="C120" s="127"/>
      <c r="D120" s="127"/>
      <c r="E120" s="127"/>
      <c r="F120" s="127"/>
      <c r="G120" s="127"/>
      <c r="H120" s="127"/>
      <c r="I120" s="127"/>
      <c r="J120" s="127"/>
      <c r="P120" s="136"/>
    </row>
    <row r="121" spans="1:16">
      <c r="A121" s="129">
        <v>11</v>
      </c>
      <c r="B121" s="127">
        <v>0.65</v>
      </c>
      <c r="C121" s="127"/>
      <c r="D121" s="127"/>
      <c r="E121" s="127"/>
      <c r="F121" s="127"/>
      <c r="G121" s="127"/>
      <c r="H121" s="127"/>
      <c r="I121" s="127"/>
      <c r="J121" s="127"/>
      <c r="P121" s="136"/>
    </row>
    <row r="122" spans="1:16">
      <c r="A122" s="129">
        <v>12</v>
      </c>
      <c r="B122" s="127">
        <v>0.73</v>
      </c>
      <c r="C122" s="127">
        <v>0.79</v>
      </c>
      <c r="D122" s="127"/>
      <c r="E122" s="127"/>
      <c r="F122" s="127"/>
      <c r="G122" s="127"/>
      <c r="H122" s="127"/>
      <c r="I122" s="127"/>
      <c r="J122" s="127"/>
      <c r="P122" s="136"/>
    </row>
    <row r="123" spans="1:16">
      <c r="A123" s="129">
        <v>13</v>
      </c>
      <c r="B123" s="127">
        <v>0.82</v>
      </c>
      <c r="C123" s="127">
        <v>0.89</v>
      </c>
      <c r="D123" s="127"/>
      <c r="E123" s="127"/>
      <c r="F123" s="127"/>
      <c r="G123" s="127"/>
      <c r="H123" s="127"/>
      <c r="I123" s="127"/>
      <c r="J123" s="127"/>
      <c r="P123" s="136"/>
    </row>
    <row r="124" spans="1:16">
      <c r="A124" s="129">
        <v>14</v>
      </c>
      <c r="B124" s="127">
        <v>0.91</v>
      </c>
      <c r="C124" s="127">
        <v>0.99</v>
      </c>
      <c r="D124" s="127"/>
      <c r="E124" s="127"/>
      <c r="F124" s="127"/>
      <c r="G124" s="127"/>
      <c r="H124" s="127"/>
      <c r="I124" s="127"/>
      <c r="J124" s="127"/>
      <c r="P124" s="136"/>
    </row>
    <row r="125" spans="1:16">
      <c r="A125" s="129">
        <v>15</v>
      </c>
      <c r="B125" s="127">
        <v>0.99</v>
      </c>
      <c r="C125" s="127">
        <v>1.0900000000000001</v>
      </c>
      <c r="D125" s="127">
        <v>1.17</v>
      </c>
      <c r="E125" s="127">
        <v>1.23</v>
      </c>
      <c r="F125" s="127"/>
      <c r="G125" s="127"/>
      <c r="H125" s="127"/>
      <c r="I125" s="127"/>
      <c r="J125" s="127"/>
      <c r="P125" s="136"/>
    </row>
    <row r="126" spans="1:16">
      <c r="A126" s="129">
        <v>16</v>
      </c>
      <c r="B126" s="127">
        <v>1.08</v>
      </c>
      <c r="C126" s="127">
        <v>1.18</v>
      </c>
      <c r="D126" s="127">
        <v>1.28</v>
      </c>
      <c r="E126" s="127">
        <v>1.35</v>
      </c>
      <c r="F126" s="127"/>
      <c r="G126" s="127"/>
      <c r="H126" s="127"/>
      <c r="I126" s="127"/>
      <c r="J126" s="127"/>
      <c r="P126" s="136"/>
    </row>
    <row r="127" spans="1:16">
      <c r="A127" s="129">
        <v>17</v>
      </c>
      <c r="B127" s="127">
        <v>1.17</v>
      </c>
      <c r="C127" s="127">
        <v>1.28</v>
      </c>
      <c r="D127" s="127">
        <v>1.39</v>
      </c>
      <c r="E127" s="127">
        <v>1.48</v>
      </c>
      <c r="F127" s="127"/>
      <c r="G127" s="127"/>
      <c r="H127" s="127"/>
      <c r="I127" s="127"/>
      <c r="J127" s="127"/>
      <c r="P127" s="136"/>
    </row>
    <row r="128" spans="1:16">
      <c r="A128" s="129">
        <v>18</v>
      </c>
      <c r="B128" s="127">
        <v>1.25</v>
      </c>
      <c r="C128" s="127">
        <v>1.38</v>
      </c>
      <c r="D128" s="127">
        <v>1.5</v>
      </c>
      <c r="E128" s="127">
        <v>1.6</v>
      </c>
      <c r="F128" s="127"/>
      <c r="G128" s="127"/>
      <c r="H128" s="127"/>
      <c r="I128" s="127"/>
      <c r="J128" s="127"/>
      <c r="P128" s="136"/>
    </row>
    <row r="129" spans="1:16">
      <c r="A129" s="129">
        <v>19</v>
      </c>
      <c r="B129" s="127">
        <v>1.34</v>
      </c>
      <c r="C129" s="127">
        <v>1.48</v>
      </c>
      <c r="D129" s="127">
        <v>1.61</v>
      </c>
      <c r="E129" s="127">
        <v>1.73</v>
      </c>
      <c r="F129" s="127">
        <v>1.84</v>
      </c>
      <c r="G129" s="127">
        <v>1.92</v>
      </c>
      <c r="H129" s="127"/>
      <c r="I129" s="127"/>
      <c r="J129" s="127"/>
      <c r="P129" s="136"/>
    </row>
    <row r="130" spans="1:16">
      <c r="A130" s="129">
        <v>20</v>
      </c>
      <c r="B130" s="127">
        <v>1.42</v>
      </c>
      <c r="C130" s="127">
        <v>1.58</v>
      </c>
      <c r="D130" s="127">
        <v>1.72</v>
      </c>
      <c r="E130" s="127">
        <v>1.85</v>
      </c>
      <c r="F130" s="127">
        <v>1.97</v>
      </c>
      <c r="G130" s="127">
        <v>2.0699999999999998</v>
      </c>
      <c r="H130" s="127"/>
      <c r="I130" s="127"/>
      <c r="J130" s="127"/>
      <c r="P130" s="136"/>
    </row>
    <row r="131" spans="1:16">
      <c r="A131" s="129">
        <v>21</v>
      </c>
      <c r="B131" s="127">
        <v>1.51</v>
      </c>
      <c r="C131" s="127">
        <v>1.68</v>
      </c>
      <c r="D131" s="127">
        <v>1.83</v>
      </c>
      <c r="E131" s="127">
        <v>1.97</v>
      </c>
      <c r="F131" s="127">
        <v>2.1</v>
      </c>
      <c r="G131" s="127">
        <v>2.2200000000000002</v>
      </c>
      <c r="H131" s="127"/>
      <c r="I131" s="127"/>
      <c r="J131" s="127"/>
      <c r="P131" s="136"/>
    </row>
    <row r="132" spans="1:16">
      <c r="A132" s="129">
        <v>22</v>
      </c>
      <c r="B132" s="127">
        <v>1.6</v>
      </c>
      <c r="C132" s="127">
        <v>1.78</v>
      </c>
      <c r="D132" s="127">
        <v>1.94</v>
      </c>
      <c r="E132" s="127">
        <v>2.1</v>
      </c>
      <c r="F132" s="127">
        <v>2.2400000000000002</v>
      </c>
      <c r="G132" s="127">
        <v>2.37</v>
      </c>
      <c r="H132" s="127"/>
      <c r="I132" s="127"/>
      <c r="J132" s="127"/>
      <c r="P132" s="136"/>
    </row>
    <row r="133" spans="1:16">
      <c r="A133" s="129">
        <v>23</v>
      </c>
      <c r="B133" s="127">
        <v>1.68</v>
      </c>
      <c r="C133" s="127">
        <v>1.87</v>
      </c>
      <c r="D133" s="127">
        <v>2.0499999999999998</v>
      </c>
      <c r="E133" s="127">
        <v>2.2200000000000002</v>
      </c>
      <c r="F133" s="127">
        <v>2.37</v>
      </c>
      <c r="G133" s="127">
        <v>2.52</v>
      </c>
      <c r="H133" s="127"/>
      <c r="I133" s="127"/>
      <c r="J133" s="127"/>
      <c r="P133" s="136"/>
    </row>
    <row r="134" spans="1:16">
      <c r="A134" s="129">
        <v>24</v>
      </c>
      <c r="B134" s="127">
        <v>1.77</v>
      </c>
      <c r="C134" s="127">
        <v>1.97</v>
      </c>
      <c r="D134" s="127">
        <v>2.16</v>
      </c>
      <c r="E134" s="127">
        <v>2.34</v>
      </c>
      <c r="F134" s="127">
        <v>2.5099999999999998</v>
      </c>
      <c r="G134" s="127">
        <v>2.66</v>
      </c>
      <c r="H134" s="127">
        <v>2.81</v>
      </c>
      <c r="I134" s="127">
        <v>2.93</v>
      </c>
      <c r="J134" s="127"/>
      <c r="P134" s="136"/>
    </row>
    <row r="135" spans="1:16">
      <c r="A135" s="129">
        <v>25</v>
      </c>
      <c r="B135" s="127">
        <v>1.86</v>
      </c>
      <c r="C135" s="127">
        <v>2.0699999999999998</v>
      </c>
      <c r="D135" s="127">
        <v>2.2799999999999998</v>
      </c>
      <c r="E135" s="127">
        <v>2.4700000000000002</v>
      </c>
      <c r="F135" s="127">
        <v>2.64</v>
      </c>
      <c r="G135" s="127">
        <v>2.81</v>
      </c>
      <c r="H135" s="127">
        <v>2.97</v>
      </c>
      <c r="I135" s="127">
        <v>3.11</v>
      </c>
      <c r="J135" s="127"/>
      <c r="P135" s="136"/>
    </row>
    <row r="136" spans="1:16">
      <c r="A136" s="129">
        <v>27</v>
      </c>
      <c r="B136" s="127">
        <v>2.0299999999999998</v>
      </c>
      <c r="C136" s="127">
        <v>2.27</v>
      </c>
      <c r="D136" s="127">
        <v>2.5</v>
      </c>
      <c r="E136" s="127">
        <v>2.71</v>
      </c>
      <c r="F136" s="127">
        <v>2.92</v>
      </c>
      <c r="G136" s="127">
        <v>3.11</v>
      </c>
      <c r="H136" s="127">
        <v>3.29</v>
      </c>
      <c r="I136" s="127">
        <v>3.45</v>
      </c>
      <c r="J136" s="127"/>
      <c r="P136" s="136"/>
    </row>
    <row r="137" spans="1:16">
      <c r="A137" s="129">
        <v>28</v>
      </c>
      <c r="B137" s="127">
        <v>2.11</v>
      </c>
      <c r="C137" s="127">
        <v>2.37</v>
      </c>
      <c r="D137" s="127">
        <v>2.61</v>
      </c>
      <c r="E137" s="127">
        <v>2.84</v>
      </c>
      <c r="F137" s="127">
        <v>3.05</v>
      </c>
      <c r="G137" s="127">
        <v>3.26</v>
      </c>
      <c r="H137" s="127">
        <v>3.45</v>
      </c>
      <c r="I137" s="127">
        <v>3.63</v>
      </c>
      <c r="J137" s="127"/>
      <c r="P137" s="136"/>
    </row>
    <row r="138" spans="1:16">
      <c r="A138" s="129">
        <v>29</v>
      </c>
      <c r="B138" s="127">
        <v>2.2000000000000002</v>
      </c>
      <c r="C138" s="127">
        <v>2.4700000000000002</v>
      </c>
      <c r="D138" s="127">
        <v>2.72</v>
      </c>
      <c r="E138" s="127">
        <v>2.96</v>
      </c>
      <c r="F138" s="127">
        <v>3.19</v>
      </c>
      <c r="G138" s="127">
        <v>3.4</v>
      </c>
      <c r="H138" s="127">
        <v>3.61</v>
      </c>
      <c r="I138" s="127">
        <v>3.8</v>
      </c>
      <c r="J138" s="127">
        <v>3.98</v>
      </c>
      <c r="P138" s="136"/>
    </row>
    <row r="139" spans="1:16">
      <c r="A139" s="129">
        <v>30</v>
      </c>
      <c r="B139" s="127">
        <v>2.29</v>
      </c>
      <c r="C139" s="127">
        <v>2.56</v>
      </c>
      <c r="D139" s="127">
        <v>2.83</v>
      </c>
      <c r="E139" s="127">
        <v>3.03</v>
      </c>
      <c r="F139" s="127">
        <v>3.32</v>
      </c>
      <c r="G139" s="127">
        <v>3.55</v>
      </c>
      <c r="H139" s="127">
        <v>3.77</v>
      </c>
      <c r="I139" s="127">
        <v>3.97</v>
      </c>
      <c r="J139" s="127">
        <v>4.16</v>
      </c>
      <c r="P139" s="136"/>
    </row>
    <row r="140" spans="1:16">
      <c r="A140" s="129">
        <v>32</v>
      </c>
      <c r="B140" s="127">
        <v>2.46</v>
      </c>
      <c r="C140" s="127">
        <v>2.76</v>
      </c>
      <c r="D140" s="127">
        <v>3.05</v>
      </c>
      <c r="E140" s="127">
        <v>3.33</v>
      </c>
      <c r="F140" s="127">
        <v>3.59</v>
      </c>
      <c r="G140" s="127">
        <v>3.85</v>
      </c>
      <c r="H140" s="127">
        <v>4.09</v>
      </c>
      <c r="I140" s="127">
        <v>4.32</v>
      </c>
      <c r="J140" s="127">
        <v>4.53</v>
      </c>
      <c r="P140" s="136"/>
    </row>
    <row r="141" spans="1:16">
      <c r="A141" s="129">
        <v>34</v>
      </c>
      <c r="B141" s="127">
        <v>2.63</v>
      </c>
      <c r="C141" s="127">
        <v>2.96</v>
      </c>
      <c r="D141" s="127">
        <v>3.27</v>
      </c>
      <c r="E141" s="127">
        <v>3.58</v>
      </c>
      <c r="F141" s="127">
        <v>3.87</v>
      </c>
      <c r="G141" s="127">
        <v>4.1399999999999997</v>
      </c>
      <c r="H141" s="127">
        <v>4.41</v>
      </c>
      <c r="I141" s="127">
        <v>4.66</v>
      </c>
      <c r="J141" s="127">
        <v>4.9000000000000004</v>
      </c>
      <c r="P141" s="136"/>
    </row>
    <row r="142" spans="1:16">
      <c r="A142" s="129">
        <v>35</v>
      </c>
      <c r="B142" s="127">
        <v>2.72</v>
      </c>
      <c r="C142" s="127">
        <v>3.06</v>
      </c>
      <c r="D142" s="127">
        <v>3.38</v>
      </c>
      <c r="E142" s="127">
        <v>3.7</v>
      </c>
      <c r="F142" s="127">
        <v>4</v>
      </c>
      <c r="G142" s="127">
        <v>4.29</v>
      </c>
      <c r="H142" s="127">
        <v>4.57</v>
      </c>
      <c r="I142" s="127">
        <v>4.83</v>
      </c>
      <c r="J142" s="127">
        <v>5.09</v>
      </c>
      <c r="P142" s="136"/>
    </row>
    <row r="143" spans="1:16">
      <c r="A143" s="129">
        <v>36</v>
      </c>
      <c r="B143" s="127">
        <v>2.81</v>
      </c>
      <c r="C143" s="127">
        <v>3.16</v>
      </c>
      <c r="D143" s="127">
        <v>3.5</v>
      </c>
      <c r="E143" s="127">
        <v>3.82</v>
      </c>
      <c r="F143" s="127">
        <v>4.1399999999999997</v>
      </c>
      <c r="G143" s="127">
        <v>4.4400000000000004</v>
      </c>
      <c r="H143" s="127">
        <v>4.7300000000000004</v>
      </c>
      <c r="I143" s="127">
        <v>5.01</v>
      </c>
      <c r="J143" s="127">
        <v>5.27</v>
      </c>
      <c r="P143" s="136"/>
    </row>
    <row r="144" spans="1:16">
      <c r="A144" s="129">
        <v>38</v>
      </c>
      <c r="B144" s="127">
        <v>2.98</v>
      </c>
      <c r="C144" s="127">
        <v>3.35</v>
      </c>
      <c r="D144" s="127">
        <v>3.72</v>
      </c>
      <c r="E144" s="127">
        <v>4.07</v>
      </c>
      <c r="F144" s="127">
        <v>4.41</v>
      </c>
      <c r="G144" s="127">
        <v>4.74</v>
      </c>
      <c r="H144" s="127">
        <v>5.05</v>
      </c>
      <c r="I144" s="127">
        <v>5.35</v>
      </c>
      <c r="J144" s="127">
        <v>5.64</v>
      </c>
      <c r="P144" s="136"/>
    </row>
    <row r="145" spans="1:16">
      <c r="A145" s="129">
        <v>40</v>
      </c>
      <c r="B145" s="127">
        <v>3.15</v>
      </c>
      <c r="C145" s="127">
        <v>3.55</v>
      </c>
      <c r="D145" s="127">
        <v>3.94</v>
      </c>
      <c r="E145" s="127">
        <v>4.32</v>
      </c>
      <c r="F145" s="127">
        <v>4.6900000000000004</v>
      </c>
      <c r="G145" s="127">
        <v>5.03</v>
      </c>
      <c r="H145" s="127">
        <v>5.37</v>
      </c>
      <c r="I145" s="127">
        <v>5.7</v>
      </c>
      <c r="J145" s="127">
        <v>6.01</v>
      </c>
      <c r="P145" s="136"/>
    </row>
    <row r="146" spans="1:16">
      <c r="A146" s="129">
        <v>42</v>
      </c>
      <c r="B146" s="127">
        <v>3.32</v>
      </c>
      <c r="C146" s="127">
        <v>3.75</v>
      </c>
      <c r="D146" s="127">
        <v>4.16</v>
      </c>
      <c r="E146" s="127">
        <v>4.5599999999999996</v>
      </c>
      <c r="F146" s="127">
        <v>4.95</v>
      </c>
      <c r="G146" s="127">
        <v>5.33</v>
      </c>
      <c r="H146" s="127">
        <v>5.69</v>
      </c>
      <c r="I146" s="127">
        <v>6.04</v>
      </c>
      <c r="J146" s="127">
        <v>6.38</v>
      </c>
      <c r="P146" s="136"/>
    </row>
    <row r="147" spans="1:16">
      <c r="A147" s="129">
        <v>44.5</v>
      </c>
      <c r="B147" s="127">
        <v>3.54</v>
      </c>
      <c r="C147" s="127">
        <v>4</v>
      </c>
      <c r="D147" s="127">
        <v>4.4400000000000004</v>
      </c>
      <c r="E147" s="127">
        <v>4.87</v>
      </c>
      <c r="F147" s="127">
        <v>5.29</v>
      </c>
      <c r="G147" s="127">
        <v>5.7</v>
      </c>
      <c r="H147" s="127">
        <v>6.09</v>
      </c>
      <c r="I147" s="127">
        <v>6.47</v>
      </c>
      <c r="J147" s="127">
        <v>6.84</v>
      </c>
      <c r="P147" s="136"/>
    </row>
    <row r="148" spans="1:16">
      <c r="A148" s="129">
        <v>45</v>
      </c>
      <c r="B148" s="127">
        <v>3.58</v>
      </c>
      <c r="C148" s="127">
        <v>4.04</v>
      </c>
      <c r="D148" s="127">
        <v>4.49</v>
      </c>
      <c r="E148" s="127">
        <v>4.93</v>
      </c>
      <c r="F148" s="127">
        <v>5.36</v>
      </c>
      <c r="G148" s="127">
        <v>5.77</v>
      </c>
      <c r="H148" s="127">
        <v>6.17</v>
      </c>
      <c r="I148" s="127">
        <v>6.56</v>
      </c>
      <c r="J148" s="127">
        <v>6.94</v>
      </c>
      <c r="P148" s="136"/>
    </row>
    <row r="149" spans="1:16">
      <c r="A149" s="129">
        <v>48</v>
      </c>
      <c r="B149" s="127">
        <v>3.84</v>
      </c>
      <c r="C149" s="127">
        <v>4.34</v>
      </c>
      <c r="D149" s="127">
        <v>4.83</v>
      </c>
      <c r="E149" s="127">
        <v>5.3</v>
      </c>
      <c r="F149" s="127">
        <v>5.76</v>
      </c>
      <c r="G149" s="127">
        <v>6.21</v>
      </c>
      <c r="H149" s="127">
        <v>6.65</v>
      </c>
      <c r="I149" s="127">
        <v>7.08</v>
      </c>
      <c r="J149" s="127">
        <v>7.49</v>
      </c>
      <c r="P149" s="136"/>
    </row>
    <row r="150" spans="1:16">
      <c r="A150" s="129">
        <v>50</v>
      </c>
      <c r="B150" s="127">
        <v>4.01</v>
      </c>
      <c r="C150" s="127">
        <v>4.54</v>
      </c>
      <c r="D150" s="127">
        <v>5.05</v>
      </c>
      <c r="E150" s="127">
        <v>5.55</v>
      </c>
      <c r="F150" s="127">
        <v>6.04</v>
      </c>
      <c r="G150" s="127">
        <v>6.51</v>
      </c>
      <c r="H150" s="127">
        <v>6.97</v>
      </c>
      <c r="I150" s="127">
        <v>7.42</v>
      </c>
      <c r="J150" s="127">
        <v>7.86</v>
      </c>
      <c r="P150" s="136"/>
    </row>
    <row r="151" spans="1:16">
      <c r="A151" s="129">
        <v>51</v>
      </c>
      <c r="B151" s="127">
        <v>4.0999999999999996</v>
      </c>
      <c r="C151" s="127">
        <v>4.6399999999999997</v>
      </c>
      <c r="D151" s="127">
        <v>5.16</v>
      </c>
      <c r="E151" s="127">
        <v>5.67</v>
      </c>
      <c r="F151" s="127">
        <v>6.17</v>
      </c>
      <c r="G151" s="127">
        <v>6.66</v>
      </c>
      <c r="H151" s="127">
        <v>7.13</v>
      </c>
      <c r="I151" s="127">
        <v>7.6</v>
      </c>
      <c r="J151" s="127">
        <v>8.0500000000000007</v>
      </c>
      <c r="P151" s="136"/>
    </row>
    <row r="152" spans="1:16">
      <c r="A152" s="129">
        <v>53</v>
      </c>
      <c r="B152" s="127">
        <v>4.2699999999999996</v>
      </c>
      <c r="C152" s="127">
        <v>4.83</v>
      </c>
      <c r="D152" s="127">
        <v>5.38</v>
      </c>
      <c r="E152" s="127">
        <v>5.92</v>
      </c>
      <c r="F152" s="127">
        <v>6.44</v>
      </c>
      <c r="G152" s="127">
        <v>6.95</v>
      </c>
      <c r="H152" s="127">
        <v>7.45</v>
      </c>
      <c r="I152" s="127">
        <v>7.94</v>
      </c>
      <c r="J152" s="127">
        <v>8.42</v>
      </c>
      <c r="P152" s="136"/>
    </row>
    <row r="153" spans="1:16">
      <c r="A153" s="129">
        <v>54</v>
      </c>
      <c r="B153" s="127">
        <v>4.3600000000000003</v>
      </c>
      <c r="C153" s="127">
        <v>4.93</v>
      </c>
      <c r="D153" s="127">
        <v>5.49</v>
      </c>
      <c r="E153" s="127">
        <v>6.04</v>
      </c>
      <c r="F153" s="127">
        <v>6.58</v>
      </c>
      <c r="G153" s="127">
        <v>7.1</v>
      </c>
      <c r="H153" s="127">
        <v>7.61</v>
      </c>
      <c r="I153" s="127">
        <v>8.11</v>
      </c>
      <c r="J153" s="127">
        <v>8.6</v>
      </c>
      <c r="P153" s="136"/>
    </row>
    <row r="154" spans="1:16">
      <c r="A154" s="129">
        <v>56</v>
      </c>
      <c r="B154" s="127">
        <v>4.53</v>
      </c>
      <c r="C154" s="127">
        <v>5.13</v>
      </c>
      <c r="D154" s="127">
        <v>5.17</v>
      </c>
      <c r="E154" s="127">
        <v>6.29</v>
      </c>
      <c r="F154" s="127">
        <v>6.85</v>
      </c>
      <c r="G154" s="127">
        <v>7.4</v>
      </c>
      <c r="H154" s="127">
        <v>7.93</v>
      </c>
      <c r="I154" s="127">
        <v>8.4600000000000009</v>
      </c>
      <c r="J154" s="127">
        <v>8.9700000000000006</v>
      </c>
      <c r="P154" s="136"/>
    </row>
    <row r="155" spans="1:16">
      <c r="A155" s="129">
        <v>57</v>
      </c>
      <c r="B155" s="127">
        <v>4.62</v>
      </c>
      <c r="C155" s="127">
        <v>5.23</v>
      </c>
      <c r="D155" s="127">
        <v>5.83</v>
      </c>
      <c r="E155" s="127">
        <v>6.41</v>
      </c>
      <c r="F155" s="127">
        <v>6.99</v>
      </c>
      <c r="G155" s="127">
        <v>7.55</v>
      </c>
      <c r="H155" s="127">
        <v>8.1</v>
      </c>
      <c r="I155" s="127">
        <v>8.6300000000000008</v>
      </c>
      <c r="J155" s="127">
        <v>9.16</v>
      </c>
      <c r="P155" s="136"/>
    </row>
    <row r="156" spans="1:16">
      <c r="A156" s="129">
        <v>60</v>
      </c>
      <c r="B156" s="127">
        <v>4.88</v>
      </c>
      <c r="C156" s="127">
        <v>5.52</v>
      </c>
      <c r="D156" s="127">
        <v>6.16</v>
      </c>
      <c r="E156" s="127">
        <v>6.78</v>
      </c>
      <c r="F156" s="127">
        <v>7.39</v>
      </c>
      <c r="G156" s="127">
        <v>7.99</v>
      </c>
      <c r="H156" s="127">
        <v>8.58</v>
      </c>
      <c r="I156" s="127">
        <v>9.15</v>
      </c>
      <c r="J156" s="127">
        <v>9.7100000000000009</v>
      </c>
      <c r="P156" s="136"/>
    </row>
    <row r="157" spans="1:16">
      <c r="A157" s="129">
        <v>63</v>
      </c>
      <c r="B157" s="127">
        <v>5.14</v>
      </c>
      <c r="C157" s="127">
        <v>5.82</v>
      </c>
      <c r="D157" s="127">
        <v>6.49</v>
      </c>
      <c r="E157" s="127">
        <v>7.15</v>
      </c>
      <c r="F157" s="127">
        <v>7.8</v>
      </c>
      <c r="G157" s="127">
        <v>8.43</v>
      </c>
      <c r="H157" s="127">
        <v>9.06</v>
      </c>
      <c r="I157" s="127">
        <v>9.67</v>
      </c>
      <c r="J157" s="127">
        <v>10.26</v>
      </c>
      <c r="P157" s="136"/>
    </row>
    <row r="158" spans="1:16">
      <c r="A158" s="129">
        <v>65</v>
      </c>
      <c r="B158" s="127">
        <v>5.31</v>
      </c>
      <c r="C158" s="127">
        <v>6.02</v>
      </c>
      <c r="D158" s="127">
        <v>6.71</v>
      </c>
      <c r="E158" s="127">
        <v>7.4</v>
      </c>
      <c r="F158" s="127">
        <v>8.07</v>
      </c>
      <c r="G158" s="127">
        <v>8.73</v>
      </c>
      <c r="H158" s="127">
        <v>9.3800000000000008</v>
      </c>
      <c r="I158" s="127">
        <v>10.01</v>
      </c>
      <c r="J158" s="127">
        <v>10.63</v>
      </c>
      <c r="P158" s="136"/>
    </row>
    <row r="159" spans="1:16">
      <c r="A159" s="129">
        <v>68</v>
      </c>
      <c r="B159" s="127">
        <v>5.57</v>
      </c>
      <c r="C159" s="127">
        <v>6.31</v>
      </c>
      <c r="D159" s="127">
        <v>7.05</v>
      </c>
      <c r="E159" s="127">
        <v>7.77</v>
      </c>
      <c r="F159" s="127">
        <v>8.48</v>
      </c>
      <c r="G159" s="127">
        <v>9.17</v>
      </c>
      <c r="H159" s="127">
        <v>9.86</v>
      </c>
      <c r="I159" s="127">
        <v>10.53</v>
      </c>
      <c r="J159" s="127">
        <v>11.19</v>
      </c>
      <c r="P159" s="136"/>
    </row>
    <row r="160" spans="1:16">
      <c r="A160" s="129">
        <v>70</v>
      </c>
      <c r="B160" s="127">
        <v>5.74</v>
      </c>
      <c r="C160" s="127">
        <v>6.51</v>
      </c>
      <c r="D160" s="127">
        <v>7.27</v>
      </c>
      <c r="E160" s="127">
        <v>8.01</v>
      </c>
      <c r="F160" s="127">
        <v>8.75</v>
      </c>
      <c r="G160" s="127">
        <v>9.4700000000000006</v>
      </c>
      <c r="H160" s="127">
        <v>10.18</v>
      </c>
      <c r="I160" s="127">
        <v>10.88</v>
      </c>
      <c r="J160" s="127">
        <v>11.56</v>
      </c>
      <c r="P160" s="136"/>
    </row>
    <row r="161" spans="1:16">
      <c r="A161" s="129">
        <v>73</v>
      </c>
      <c r="B161" s="127">
        <v>6</v>
      </c>
      <c r="C161" s="127">
        <v>6.81</v>
      </c>
      <c r="D161" s="127">
        <v>7.6</v>
      </c>
      <c r="E161" s="127">
        <v>8.3800000000000008</v>
      </c>
      <c r="F161" s="127">
        <v>9.16</v>
      </c>
      <c r="G161" s="127">
        <v>9.91</v>
      </c>
      <c r="H161" s="127">
        <v>10.66</v>
      </c>
      <c r="I161" s="127">
        <v>11.39</v>
      </c>
      <c r="J161" s="127">
        <v>12.11</v>
      </c>
      <c r="P161" s="136"/>
    </row>
    <row r="162" spans="1:16">
      <c r="A162" s="129">
        <v>75</v>
      </c>
      <c r="B162" s="127">
        <v>6.17</v>
      </c>
      <c r="C162" s="127">
        <v>7</v>
      </c>
      <c r="D162" s="127">
        <v>7.82</v>
      </c>
      <c r="E162" s="127">
        <v>8.6300000000000008</v>
      </c>
      <c r="F162" s="127">
        <v>9.43</v>
      </c>
      <c r="G162" s="127">
        <v>10.210000000000001</v>
      </c>
      <c r="H162" s="127">
        <v>10.98</v>
      </c>
      <c r="I162" s="127">
        <v>11.74</v>
      </c>
      <c r="J162" s="127">
        <v>12.48</v>
      </c>
      <c r="P162" s="136"/>
    </row>
    <row r="163" spans="1:16">
      <c r="A163" s="129">
        <v>76</v>
      </c>
      <c r="B163" s="127">
        <v>6.26</v>
      </c>
      <c r="C163" s="127">
        <v>7.1</v>
      </c>
      <c r="D163" s="127">
        <v>7.93</v>
      </c>
      <c r="E163" s="127">
        <v>8.75</v>
      </c>
      <c r="F163" s="127">
        <v>9.56</v>
      </c>
      <c r="G163" s="127">
        <v>10.36</v>
      </c>
      <c r="H163" s="127">
        <v>11.14</v>
      </c>
      <c r="I163" s="127">
        <v>11.91</v>
      </c>
      <c r="J163" s="127">
        <v>12.67</v>
      </c>
      <c r="P163" s="136"/>
    </row>
    <row r="164" spans="1:16">
      <c r="A164" s="129">
        <v>80</v>
      </c>
      <c r="B164" s="127">
        <v>6.6</v>
      </c>
      <c r="C164" s="127">
        <v>7.5</v>
      </c>
      <c r="D164" s="127">
        <v>8.3800000000000008</v>
      </c>
      <c r="E164" s="127">
        <v>9.25</v>
      </c>
      <c r="F164" s="127">
        <v>10.1</v>
      </c>
      <c r="G164" s="127">
        <v>10.95</v>
      </c>
      <c r="H164" s="127">
        <v>11.78</v>
      </c>
      <c r="I164" s="127">
        <v>12.59</v>
      </c>
      <c r="J164" s="127">
        <v>13.41</v>
      </c>
      <c r="P164" s="136"/>
    </row>
    <row r="165" spans="1:16">
      <c r="A165" s="129">
        <v>83</v>
      </c>
      <c r="B165" s="127">
        <v>6.86</v>
      </c>
      <c r="C165" s="127">
        <v>7.79</v>
      </c>
      <c r="D165" s="127">
        <v>8.7100000000000009</v>
      </c>
      <c r="E165" s="127">
        <v>9.6199999999999992</v>
      </c>
      <c r="F165" s="127">
        <v>10.51</v>
      </c>
      <c r="G165" s="127">
        <v>11.39</v>
      </c>
      <c r="H165" s="127">
        <v>12.26</v>
      </c>
      <c r="I165" s="127">
        <v>13.12</v>
      </c>
      <c r="J165" s="127">
        <v>13.96</v>
      </c>
      <c r="P165" s="136"/>
    </row>
    <row r="166" spans="1:16">
      <c r="A166" s="129">
        <v>85</v>
      </c>
      <c r="B166" s="127">
        <v>7.04</v>
      </c>
      <c r="C166" s="127">
        <v>7.98</v>
      </c>
      <c r="D166" s="127">
        <v>8.93</v>
      </c>
      <c r="E166" s="127">
        <v>9.86</v>
      </c>
      <c r="F166" s="127">
        <v>10.78</v>
      </c>
      <c r="G166" s="127">
        <v>11.69</v>
      </c>
      <c r="H166" s="127">
        <v>12.58</v>
      </c>
      <c r="I166" s="127">
        <v>13.45</v>
      </c>
      <c r="J166" s="127">
        <v>14.33</v>
      </c>
      <c r="P166" s="136"/>
    </row>
    <row r="167" spans="1:16">
      <c r="A167" s="129">
        <v>89</v>
      </c>
      <c r="B167" s="127">
        <v>7.38</v>
      </c>
      <c r="C167" s="127">
        <v>8.3800000000000008</v>
      </c>
      <c r="D167" s="127">
        <v>9.3800000000000008</v>
      </c>
      <c r="E167" s="127">
        <v>10.35</v>
      </c>
      <c r="F167" s="127">
        <v>11.33</v>
      </c>
      <c r="G167" s="127">
        <v>12.28</v>
      </c>
      <c r="H167" s="127">
        <v>13.22</v>
      </c>
      <c r="I167" s="127">
        <v>14.16</v>
      </c>
      <c r="J167" s="127">
        <v>15.07</v>
      </c>
      <c r="P167" s="136"/>
    </row>
    <row r="168" spans="1:16">
      <c r="A168" s="129">
        <v>90</v>
      </c>
      <c r="B168" s="127">
        <v>7.47</v>
      </c>
      <c r="C168" s="127">
        <v>8.48</v>
      </c>
      <c r="D168" s="127">
        <v>9.49</v>
      </c>
      <c r="E168" s="127">
        <v>10.47</v>
      </c>
      <c r="F168" s="127">
        <v>11.46</v>
      </c>
      <c r="G168" s="127">
        <v>12.43</v>
      </c>
      <c r="H168" s="127">
        <v>13.38</v>
      </c>
      <c r="I168" s="127">
        <v>14.33</v>
      </c>
      <c r="J168" s="127">
        <v>15.22</v>
      </c>
      <c r="P168" s="136"/>
    </row>
    <row r="169" spans="1:16">
      <c r="A169" s="129">
        <v>95</v>
      </c>
      <c r="B169" s="127">
        <v>7.9</v>
      </c>
      <c r="C169" s="127">
        <v>8.98</v>
      </c>
      <c r="D169" s="127">
        <v>10.039999999999999</v>
      </c>
      <c r="E169" s="127">
        <v>11.1</v>
      </c>
      <c r="F169" s="127">
        <v>12.14</v>
      </c>
      <c r="G169" s="127">
        <v>13.17</v>
      </c>
      <c r="H169" s="127">
        <v>14.19</v>
      </c>
      <c r="I169" s="127">
        <v>15.19</v>
      </c>
      <c r="J169" s="127">
        <v>16.18</v>
      </c>
      <c r="P169" s="136"/>
    </row>
    <row r="170" spans="1:16">
      <c r="A170" s="129">
        <v>100</v>
      </c>
      <c r="B170" s="127">
        <v>8.33</v>
      </c>
      <c r="C170" s="127">
        <v>9.4700000000000006</v>
      </c>
      <c r="D170" s="127">
        <v>10.59</v>
      </c>
      <c r="E170" s="127">
        <v>11.71</v>
      </c>
      <c r="F170" s="127">
        <v>12.82</v>
      </c>
      <c r="G170" s="127">
        <v>13.91</v>
      </c>
      <c r="H170" s="127">
        <v>14.99</v>
      </c>
      <c r="I170" s="127">
        <v>16.05</v>
      </c>
      <c r="J170" s="127">
        <v>17.11</v>
      </c>
      <c r="P170" s="136"/>
    </row>
    <row r="171" spans="1:16">
      <c r="A171" s="129">
        <v>102</v>
      </c>
      <c r="B171" s="127">
        <v>8.5</v>
      </c>
      <c r="C171" s="127">
        <v>9.67</v>
      </c>
      <c r="D171" s="127">
        <v>10.82</v>
      </c>
      <c r="E171" s="127">
        <v>11.96</v>
      </c>
      <c r="F171" s="127">
        <v>13.09</v>
      </c>
      <c r="G171" s="127">
        <v>14.21</v>
      </c>
      <c r="H171" s="127">
        <v>15.31</v>
      </c>
      <c r="I171" s="127">
        <v>16.399999999999999</v>
      </c>
      <c r="J171" s="127">
        <v>17.48</v>
      </c>
      <c r="P171" s="136"/>
    </row>
    <row r="172" spans="1:16">
      <c r="A172" s="129">
        <v>108</v>
      </c>
      <c r="B172" s="127">
        <v>9.02</v>
      </c>
      <c r="C172" s="127">
        <v>10.26</v>
      </c>
      <c r="D172" s="127">
        <v>11.49</v>
      </c>
      <c r="E172" s="127">
        <v>12.7</v>
      </c>
      <c r="F172" s="127">
        <v>13.9</v>
      </c>
      <c r="G172" s="127">
        <v>15.09</v>
      </c>
      <c r="H172" s="127">
        <v>16.27</v>
      </c>
      <c r="I172" s="127">
        <v>17.440000000000001</v>
      </c>
      <c r="J172" s="127">
        <v>18.59</v>
      </c>
      <c r="P172" s="136"/>
    </row>
    <row r="173" spans="1:16">
      <c r="A173" s="129">
        <v>110</v>
      </c>
      <c r="B173" s="127">
        <v>9.19</v>
      </c>
      <c r="C173" s="127">
        <v>10.46</v>
      </c>
      <c r="D173" s="127">
        <v>11.71</v>
      </c>
      <c r="E173" s="127">
        <v>12.95</v>
      </c>
      <c r="F173" s="127">
        <v>14.17</v>
      </c>
      <c r="G173" s="127">
        <v>15.4</v>
      </c>
      <c r="H173" s="127">
        <v>46.6</v>
      </c>
      <c r="I173" s="127">
        <v>17.78</v>
      </c>
      <c r="J173" s="127">
        <v>18.96</v>
      </c>
      <c r="P173" s="136"/>
    </row>
    <row r="174" spans="1:16">
      <c r="A174" s="129">
        <v>120</v>
      </c>
      <c r="B174" s="127">
        <v>10.06</v>
      </c>
      <c r="C174" s="127">
        <v>11.44</v>
      </c>
      <c r="D174" s="127">
        <v>12.82</v>
      </c>
      <c r="E174" s="127">
        <v>14.18</v>
      </c>
      <c r="F174" s="127">
        <v>15.53</v>
      </c>
      <c r="G174" s="127">
        <v>16.87</v>
      </c>
      <c r="H174" s="127">
        <v>18.2</v>
      </c>
      <c r="I174" s="127">
        <v>19.510000000000002</v>
      </c>
      <c r="J174" s="127">
        <v>20.81</v>
      </c>
      <c r="P174" s="136"/>
    </row>
    <row r="175" spans="1:16">
      <c r="A175" s="129">
        <v>125</v>
      </c>
      <c r="B175" s="127">
        <v>10.5</v>
      </c>
      <c r="C175" s="127">
        <v>11.94</v>
      </c>
      <c r="D175" s="127">
        <v>13.37</v>
      </c>
      <c r="E175" s="127">
        <v>14.8</v>
      </c>
      <c r="F175" s="127">
        <v>16.21</v>
      </c>
      <c r="G175" s="127">
        <v>17.61</v>
      </c>
      <c r="H175" s="127">
        <v>18.989999999999998</v>
      </c>
      <c r="I175" s="127">
        <v>20.37</v>
      </c>
      <c r="J175" s="127">
        <v>21.73</v>
      </c>
      <c r="P175" s="136"/>
    </row>
    <row r="176" spans="1:16">
      <c r="A176" s="129">
        <v>130</v>
      </c>
      <c r="B176" s="127">
        <v>10.92</v>
      </c>
      <c r="C176" s="127">
        <v>12.43</v>
      </c>
      <c r="D176" s="127">
        <v>13.93</v>
      </c>
      <c r="E176" s="127">
        <v>15.41</v>
      </c>
      <c r="F176" s="127">
        <v>16.88</v>
      </c>
      <c r="G176" s="127">
        <v>18.350000000000001</v>
      </c>
      <c r="H176" s="127">
        <v>19.8</v>
      </c>
      <c r="I176" s="127">
        <v>21.23</v>
      </c>
      <c r="J176" s="127">
        <v>22.66</v>
      </c>
      <c r="P176" s="136"/>
    </row>
    <row r="177" spans="1:16">
      <c r="A177" s="129">
        <v>133</v>
      </c>
      <c r="B177" s="127">
        <v>11.18</v>
      </c>
      <c r="C177" s="127">
        <v>12.72</v>
      </c>
      <c r="D177" s="127">
        <v>14.26</v>
      </c>
      <c r="E177" s="127">
        <v>15.78</v>
      </c>
      <c r="F177" s="127">
        <v>17.29</v>
      </c>
      <c r="G177" s="127">
        <v>18.79</v>
      </c>
      <c r="H177" s="127">
        <v>20.28</v>
      </c>
      <c r="I177" s="127">
        <v>21.75</v>
      </c>
      <c r="J177" s="127">
        <v>23.21</v>
      </c>
      <c r="P177" s="136"/>
    </row>
    <row r="178" spans="1:16">
      <c r="A178" s="129">
        <v>140</v>
      </c>
      <c r="B178" s="127">
        <v>11.78</v>
      </c>
      <c r="C178" s="127">
        <v>13.42</v>
      </c>
      <c r="D178" s="127">
        <v>15.05</v>
      </c>
      <c r="E178" s="127">
        <v>16.649999999999999</v>
      </c>
      <c r="F178" s="127">
        <v>18.239999999999998</v>
      </c>
      <c r="G178" s="127">
        <v>19.829999999999998</v>
      </c>
      <c r="H178" s="127">
        <v>21.4</v>
      </c>
      <c r="I178" s="127">
        <v>22.96</v>
      </c>
      <c r="J178" s="127">
        <v>24.51</v>
      </c>
      <c r="P178" s="136"/>
    </row>
    <row r="179" spans="1:16">
      <c r="A179" s="129">
        <v>150</v>
      </c>
      <c r="B179" s="127">
        <v>12.65</v>
      </c>
      <c r="C179" s="127">
        <v>14.4</v>
      </c>
      <c r="D179" s="127">
        <v>16.149999999999999</v>
      </c>
      <c r="E179" s="127">
        <v>17.88</v>
      </c>
      <c r="F179" s="127">
        <v>19.600000000000001</v>
      </c>
      <c r="G179" s="127">
        <v>21.31</v>
      </c>
      <c r="H179" s="127">
        <v>23</v>
      </c>
      <c r="I179" s="127">
        <v>24.68</v>
      </c>
      <c r="J179" s="127">
        <v>26.36</v>
      </c>
      <c r="P179" s="136"/>
    </row>
    <row r="180" spans="1:16">
      <c r="A180" s="129">
        <v>160</v>
      </c>
      <c r="B180" s="127">
        <v>13.52</v>
      </c>
      <c r="C180" s="127">
        <v>15.38</v>
      </c>
      <c r="D180" s="127">
        <v>17.260000000000002</v>
      </c>
      <c r="E180" s="127">
        <v>19.11</v>
      </c>
      <c r="F180" s="127">
        <v>20.96</v>
      </c>
      <c r="G180" s="127">
        <v>22.79</v>
      </c>
      <c r="H180" s="127">
        <v>24.6</v>
      </c>
      <c r="I180" s="127">
        <v>26.41</v>
      </c>
      <c r="J180" s="127">
        <v>28.2</v>
      </c>
      <c r="P180" s="136"/>
    </row>
    <row r="181" spans="1:16">
      <c r="A181" s="129">
        <v>170</v>
      </c>
      <c r="B181" s="127">
        <v>14.37</v>
      </c>
      <c r="C181" s="127">
        <v>16.37</v>
      </c>
      <c r="D181" s="127">
        <v>18.37</v>
      </c>
      <c r="E181" s="127">
        <v>20.34</v>
      </c>
      <c r="F181" s="127">
        <v>22.31</v>
      </c>
      <c r="G181" s="127">
        <v>24.27</v>
      </c>
      <c r="H181" s="127">
        <v>26.21</v>
      </c>
      <c r="I181" s="127">
        <v>28.14</v>
      </c>
      <c r="J181" s="127">
        <v>30.05</v>
      </c>
      <c r="P181" s="136"/>
    </row>
    <row r="182" spans="1:16">
      <c r="A182" s="129">
        <v>180</v>
      </c>
      <c r="B182" s="127">
        <v>15.23</v>
      </c>
      <c r="C182" s="127">
        <v>17.36</v>
      </c>
      <c r="D182" s="127">
        <v>19.48</v>
      </c>
      <c r="E182" s="127">
        <v>21.59</v>
      </c>
      <c r="F182" s="127">
        <v>23.67</v>
      </c>
      <c r="G182" s="127">
        <v>25.57</v>
      </c>
      <c r="H182" s="127">
        <v>27.81</v>
      </c>
      <c r="I182" s="127">
        <v>29.87</v>
      </c>
      <c r="J182" s="127">
        <v>33.75</v>
      </c>
      <c r="P182" s="136"/>
    </row>
    <row r="183" spans="1:16">
      <c r="A183" s="129">
        <v>190</v>
      </c>
      <c r="B183" s="127"/>
      <c r="C183" s="127">
        <v>18.350000000000001</v>
      </c>
      <c r="D183" s="127">
        <v>20.58</v>
      </c>
      <c r="E183" s="127">
        <v>22.81</v>
      </c>
      <c r="F183" s="127">
        <v>25.02</v>
      </c>
      <c r="G183" s="127">
        <v>27.22</v>
      </c>
      <c r="H183" s="127">
        <v>29.41</v>
      </c>
      <c r="I183" s="127">
        <v>31.59</v>
      </c>
      <c r="J183" s="127">
        <v>33.75</v>
      </c>
      <c r="P183" s="136"/>
    </row>
    <row r="184" spans="1:16">
      <c r="A184" s="129">
        <v>200</v>
      </c>
      <c r="B184" s="127"/>
      <c r="C184" s="127">
        <v>19.329999999999998</v>
      </c>
      <c r="D184" s="127">
        <v>21.69</v>
      </c>
      <c r="E184" s="127">
        <v>24.04</v>
      </c>
      <c r="F184" s="127">
        <v>26.38</v>
      </c>
      <c r="G184" s="127">
        <v>28.7</v>
      </c>
      <c r="H184" s="127">
        <v>31.02</v>
      </c>
      <c r="I184" s="127">
        <v>33.32</v>
      </c>
      <c r="J184" s="127">
        <v>35.6</v>
      </c>
      <c r="P184" s="136"/>
    </row>
    <row r="185" spans="1:16" ht="26.25" customHeight="1">
      <c r="A185" s="138" t="s">
        <v>157</v>
      </c>
      <c r="B185" s="370" t="s">
        <v>167</v>
      </c>
      <c r="C185" s="371"/>
      <c r="D185" s="371"/>
      <c r="E185" s="371"/>
      <c r="F185" s="371"/>
      <c r="G185" s="371"/>
      <c r="H185" s="371"/>
      <c r="I185" s="371"/>
      <c r="J185" s="372"/>
      <c r="P185" s="136"/>
    </row>
    <row r="186" spans="1:16">
      <c r="A186" s="131"/>
      <c r="B186" s="127">
        <v>8</v>
      </c>
      <c r="C186" s="127">
        <v>8.5</v>
      </c>
      <c r="D186" s="127">
        <v>9</v>
      </c>
      <c r="E186" s="127">
        <v>9.5</v>
      </c>
      <c r="F186" s="127">
        <v>10</v>
      </c>
      <c r="G186" s="127">
        <v>11</v>
      </c>
      <c r="H186" s="127">
        <v>12</v>
      </c>
      <c r="I186" s="127">
        <v>13</v>
      </c>
      <c r="J186" s="127">
        <v>14</v>
      </c>
      <c r="P186" s="136"/>
    </row>
    <row r="187" spans="1:16" ht="26.25" customHeight="1">
      <c r="A187" s="137" t="s">
        <v>159</v>
      </c>
      <c r="B187" s="373" t="s">
        <v>166</v>
      </c>
      <c r="C187" s="374"/>
      <c r="D187" s="374"/>
      <c r="E187" s="374"/>
      <c r="F187" s="374"/>
      <c r="G187" s="374"/>
      <c r="H187" s="374"/>
      <c r="I187" s="374"/>
      <c r="J187" s="375"/>
      <c r="P187" s="136"/>
    </row>
    <row r="188" spans="1:16">
      <c r="A188" s="129">
        <v>30</v>
      </c>
      <c r="B188" s="127">
        <v>4.34</v>
      </c>
      <c r="C188" s="127"/>
      <c r="D188" s="127"/>
      <c r="E188" s="127"/>
      <c r="F188" s="127"/>
      <c r="G188" s="127"/>
      <c r="H188" s="127"/>
      <c r="I188" s="127"/>
      <c r="J188" s="127"/>
      <c r="P188" s="136"/>
    </row>
    <row r="189" spans="1:16">
      <c r="A189" s="129">
        <v>32</v>
      </c>
      <c r="B189" s="127">
        <v>4.74</v>
      </c>
      <c r="C189" s="127"/>
      <c r="D189" s="127"/>
      <c r="E189" s="127"/>
      <c r="F189" s="127"/>
      <c r="G189" s="127"/>
      <c r="H189" s="127"/>
      <c r="I189" s="127"/>
      <c r="J189" s="127"/>
      <c r="P189" s="136"/>
    </row>
    <row r="190" spans="1:16">
      <c r="A190" s="129">
        <v>34</v>
      </c>
      <c r="B190" s="127">
        <v>5.13</v>
      </c>
      <c r="C190" s="127"/>
      <c r="D190" s="127"/>
      <c r="E190" s="127"/>
      <c r="F190" s="127"/>
      <c r="G190" s="127"/>
      <c r="H190" s="127"/>
      <c r="I190" s="127"/>
      <c r="J190" s="127"/>
      <c r="P190" s="136"/>
    </row>
    <row r="191" spans="1:16">
      <c r="A191" s="129">
        <v>35</v>
      </c>
      <c r="B191" s="127">
        <v>5.33</v>
      </c>
      <c r="C191" s="127"/>
      <c r="D191" s="127"/>
      <c r="E191" s="127"/>
      <c r="F191" s="127"/>
      <c r="G191" s="127"/>
      <c r="H191" s="127"/>
      <c r="I191" s="127"/>
      <c r="J191" s="127"/>
      <c r="P191" s="136"/>
    </row>
    <row r="192" spans="1:16">
      <c r="A192" s="129">
        <v>36</v>
      </c>
      <c r="B192" s="127">
        <v>5.52</v>
      </c>
      <c r="C192" s="127"/>
      <c r="D192" s="127"/>
      <c r="E192" s="127"/>
      <c r="F192" s="127"/>
      <c r="G192" s="127"/>
      <c r="H192" s="127"/>
      <c r="I192" s="127"/>
      <c r="J192" s="127"/>
      <c r="P192" s="136"/>
    </row>
    <row r="193" spans="1:16">
      <c r="A193" s="129">
        <v>38</v>
      </c>
      <c r="B193" s="127">
        <v>5.92</v>
      </c>
      <c r="C193" s="127">
        <v>6.18</v>
      </c>
      <c r="D193" s="127">
        <v>6.44</v>
      </c>
      <c r="E193" s="127"/>
      <c r="F193" s="127"/>
      <c r="G193" s="127"/>
      <c r="H193" s="127"/>
      <c r="I193" s="127"/>
      <c r="J193" s="127"/>
      <c r="P193" s="136"/>
    </row>
    <row r="194" spans="1:16">
      <c r="A194" s="129">
        <v>40</v>
      </c>
      <c r="B194" s="127">
        <v>6.31</v>
      </c>
      <c r="C194" s="127">
        <v>6.6</v>
      </c>
      <c r="D194" s="127">
        <v>6.88</v>
      </c>
      <c r="E194" s="127"/>
      <c r="F194" s="127"/>
      <c r="G194" s="127"/>
      <c r="H194" s="127"/>
      <c r="I194" s="127"/>
      <c r="J194" s="127"/>
      <c r="P194" s="136"/>
    </row>
    <row r="195" spans="1:16">
      <c r="A195" s="129">
        <v>42</v>
      </c>
      <c r="B195" s="127">
        <v>6.71</v>
      </c>
      <c r="C195" s="127">
        <v>7.02</v>
      </c>
      <c r="D195" s="127">
        <v>7.32</v>
      </c>
      <c r="E195" s="127"/>
      <c r="F195" s="127"/>
      <c r="G195" s="127"/>
      <c r="H195" s="127"/>
      <c r="I195" s="127"/>
      <c r="J195" s="127"/>
      <c r="P195" s="136"/>
    </row>
    <row r="196" spans="1:16">
      <c r="A196" s="129">
        <v>44.5</v>
      </c>
      <c r="B196" s="127">
        <v>7.2</v>
      </c>
      <c r="C196" s="127">
        <v>7.55</v>
      </c>
      <c r="D196" s="127">
        <v>7.88</v>
      </c>
      <c r="E196" s="127"/>
      <c r="F196" s="127"/>
      <c r="G196" s="127"/>
      <c r="H196" s="127"/>
      <c r="I196" s="127"/>
      <c r="J196" s="127"/>
      <c r="P196" s="136"/>
    </row>
    <row r="197" spans="1:16">
      <c r="A197" s="129">
        <v>45</v>
      </c>
      <c r="B197" s="127">
        <v>7.3</v>
      </c>
      <c r="C197" s="127">
        <v>7.56</v>
      </c>
      <c r="D197" s="127">
        <v>7.99</v>
      </c>
      <c r="E197" s="127">
        <v>8.32</v>
      </c>
      <c r="F197" s="127">
        <v>8.6300000000000008</v>
      </c>
      <c r="G197" s="127"/>
      <c r="H197" s="127"/>
      <c r="I197" s="127"/>
      <c r="J197" s="127"/>
      <c r="P197" s="136"/>
    </row>
    <row r="198" spans="1:16">
      <c r="A198" s="129">
        <v>48</v>
      </c>
      <c r="B198" s="127">
        <v>7.89</v>
      </c>
      <c r="C198" s="127">
        <v>8.2799999999999994</v>
      </c>
      <c r="D198" s="127">
        <v>8.66</v>
      </c>
      <c r="E198" s="127">
        <v>9.02</v>
      </c>
      <c r="F198" s="127">
        <v>9.3699999999999992</v>
      </c>
      <c r="G198" s="127"/>
      <c r="H198" s="127"/>
      <c r="I198" s="127"/>
      <c r="J198" s="127"/>
      <c r="P198" s="136"/>
    </row>
    <row r="199" spans="1:16">
      <c r="A199" s="129">
        <v>50</v>
      </c>
      <c r="B199" s="127">
        <v>8.2899999999999991</v>
      </c>
      <c r="C199" s="127">
        <v>8.6999999999999993</v>
      </c>
      <c r="D199" s="127">
        <v>9.1</v>
      </c>
      <c r="E199" s="127">
        <v>9.49</v>
      </c>
      <c r="F199" s="127">
        <v>9.86</v>
      </c>
      <c r="G199" s="127">
        <v>10.59</v>
      </c>
      <c r="H199" s="127">
        <v>11.25</v>
      </c>
      <c r="I199" s="127"/>
      <c r="J199" s="127"/>
      <c r="P199" s="136"/>
    </row>
    <row r="200" spans="1:16">
      <c r="A200" s="129">
        <v>51</v>
      </c>
      <c r="B200" s="127">
        <v>8.48</v>
      </c>
      <c r="C200" s="127">
        <v>8.91</v>
      </c>
      <c r="D200" s="127">
        <v>9.32</v>
      </c>
      <c r="E200" s="127">
        <v>9.7200000000000006</v>
      </c>
      <c r="F200" s="127">
        <v>10.11</v>
      </c>
      <c r="G200" s="127">
        <v>10.85</v>
      </c>
      <c r="H200" s="127">
        <v>11.54</v>
      </c>
      <c r="I200" s="127"/>
      <c r="J200" s="127"/>
      <c r="P200" s="136"/>
    </row>
    <row r="201" spans="1:16">
      <c r="A201" s="129">
        <v>53</v>
      </c>
      <c r="B201" s="127">
        <v>8.8800000000000008</v>
      </c>
      <c r="C201" s="127">
        <v>9.33</v>
      </c>
      <c r="D201" s="127">
        <v>9.77</v>
      </c>
      <c r="E201" s="127">
        <v>10.19</v>
      </c>
      <c r="F201" s="127">
        <v>10.6</v>
      </c>
      <c r="G201" s="127">
        <v>11.39</v>
      </c>
      <c r="H201" s="127">
        <v>12.13</v>
      </c>
      <c r="I201" s="127"/>
      <c r="J201" s="127"/>
      <c r="P201" s="136"/>
    </row>
    <row r="202" spans="1:16">
      <c r="A202" s="129">
        <v>54</v>
      </c>
      <c r="B202" s="127">
        <v>9.08</v>
      </c>
      <c r="C202" s="127">
        <v>9.5399999999999991</v>
      </c>
      <c r="D202" s="127">
        <v>9.99</v>
      </c>
      <c r="E202" s="127">
        <v>10.43</v>
      </c>
      <c r="F202" s="127">
        <v>10.85</v>
      </c>
      <c r="G202" s="127">
        <v>11.67</v>
      </c>
      <c r="H202" s="127">
        <v>12.43</v>
      </c>
      <c r="I202" s="127"/>
      <c r="J202" s="127"/>
      <c r="P202" s="136"/>
    </row>
    <row r="203" spans="1:16">
      <c r="A203" s="129">
        <v>56</v>
      </c>
      <c r="B203" s="127">
        <v>9.4700000000000006</v>
      </c>
      <c r="C203" s="127">
        <v>9.9600000000000009</v>
      </c>
      <c r="D203" s="127">
        <v>10.43</v>
      </c>
      <c r="E203" s="127">
        <v>10.9</v>
      </c>
      <c r="F203" s="127">
        <v>11.34</v>
      </c>
      <c r="G203" s="127">
        <v>12.21</v>
      </c>
      <c r="H203" s="127">
        <v>13.02</v>
      </c>
      <c r="I203" s="127"/>
      <c r="J203" s="127"/>
      <c r="P203" s="136"/>
    </row>
    <row r="204" spans="1:16">
      <c r="A204" s="129">
        <v>57</v>
      </c>
      <c r="B204" s="127">
        <v>9.67</v>
      </c>
      <c r="C204" s="127">
        <v>10.17</v>
      </c>
      <c r="D204" s="127">
        <v>10.65</v>
      </c>
      <c r="E204" s="127">
        <v>11.13</v>
      </c>
      <c r="F204" s="127">
        <v>11.59</v>
      </c>
      <c r="G204" s="127">
        <v>12.48</v>
      </c>
      <c r="H204" s="127">
        <v>13.32</v>
      </c>
      <c r="I204" s="127">
        <v>14.11</v>
      </c>
      <c r="J204" s="127"/>
      <c r="P204" s="136"/>
    </row>
    <row r="205" spans="1:16">
      <c r="A205" s="129">
        <v>60</v>
      </c>
      <c r="B205" s="127">
        <v>10.26</v>
      </c>
      <c r="C205" s="127">
        <v>10.8</v>
      </c>
      <c r="D205" s="127">
        <v>11.32</v>
      </c>
      <c r="E205" s="127">
        <v>11.83</v>
      </c>
      <c r="F205" s="127">
        <v>12.33</v>
      </c>
      <c r="G205" s="127">
        <v>13.29</v>
      </c>
      <c r="H205" s="127">
        <v>14.21</v>
      </c>
      <c r="I205" s="127">
        <v>15.07</v>
      </c>
      <c r="J205" s="127">
        <v>15.88</v>
      </c>
      <c r="P205" s="136"/>
    </row>
    <row r="206" spans="1:16">
      <c r="A206" s="129">
        <v>63</v>
      </c>
      <c r="B206" s="127">
        <v>10.85</v>
      </c>
      <c r="C206" s="127">
        <v>11.42</v>
      </c>
      <c r="D206" s="127">
        <v>11.98</v>
      </c>
      <c r="E206" s="127">
        <v>12.53</v>
      </c>
      <c r="F206" s="127">
        <v>13.07</v>
      </c>
      <c r="G206" s="127">
        <v>14.11</v>
      </c>
      <c r="H206" s="127">
        <v>15.09</v>
      </c>
      <c r="I206" s="127"/>
      <c r="J206" s="127"/>
      <c r="P206" s="136"/>
    </row>
    <row r="207" spans="1:16">
      <c r="A207" s="129">
        <v>65</v>
      </c>
      <c r="B207" s="127">
        <v>11.25</v>
      </c>
      <c r="C207" s="127">
        <v>11.84</v>
      </c>
      <c r="D207" s="127">
        <v>12.43</v>
      </c>
      <c r="E207" s="127">
        <v>13</v>
      </c>
      <c r="F207" s="127">
        <v>13.56</v>
      </c>
      <c r="G207" s="127">
        <v>14.65</v>
      </c>
      <c r="H207" s="127">
        <v>15.68</v>
      </c>
      <c r="I207" s="127"/>
      <c r="J207" s="127"/>
      <c r="P207" s="136"/>
    </row>
    <row r="208" spans="1:16">
      <c r="A208" s="129">
        <v>70</v>
      </c>
      <c r="B208" s="127">
        <v>12.23</v>
      </c>
      <c r="C208" s="127">
        <v>12.89</v>
      </c>
      <c r="D208" s="127">
        <v>13.54</v>
      </c>
      <c r="E208" s="127">
        <v>14.17</v>
      </c>
      <c r="F208" s="127">
        <v>14.8</v>
      </c>
      <c r="G208" s="127">
        <v>16.010000000000002</v>
      </c>
      <c r="H208" s="127">
        <v>17.16</v>
      </c>
      <c r="I208" s="127">
        <v>18.27</v>
      </c>
      <c r="J208" s="127">
        <v>19.329999999999998</v>
      </c>
      <c r="P208" s="136"/>
    </row>
    <row r="209" spans="1:16">
      <c r="A209" s="129">
        <v>73</v>
      </c>
      <c r="B209" s="127">
        <v>12.82</v>
      </c>
      <c r="C209" s="127">
        <v>13.52</v>
      </c>
      <c r="D209" s="127">
        <v>14.21</v>
      </c>
      <c r="E209" s="127">
        <v>14.88</v>
      </c>
      <c r="F209" s="127">
        <v>15.54</v>
      </c>
      <c r="G209" s="127">
        <v>16.82</v>
      </c>
      <c r="H209" s="127">
        <v>18.05</v>
      </c>
      <c r="I209" s="127">
        <v>19.239999999999998</v>
      </c>
      <c r="J209" s="127">
        <v>20.37</v>
      </c>
      <c r="P209" s="136"/>
    </row>
    <row r="210" spans="1:16">
      <c r="A210" s="129">
        <v>75</v>
      </c>
      <c r="B210" s="127">
        <v>13.22</v>
      </c>
      <c r="C210" s="127">
        <v>13.94</v>
      </c>
      <c r="D210" s="127">
        <v>14.65</v>
      </c>
      <c r="E210" s="127">
        <v>15.34</v>
      </c>
      <c r="F210" s="127">
        <v>16.03</v>
      </c>
      <c r="G210" s="127">
        <v>17.36</v>
      </c>
      <c r="H210" s="127">
        <v>18.649999999999999</v>
      </c>
      <c r="I210" s="127"/>
      <c r="J210" s="127"/>
      <c r="P210" s="136"/>
    </row>
    <row r="211" spans="1:16">
      <c r="A211" s="129">
        <v>76</v>
      </c>
      <c r="B211" s="127">
        <v>13.42</v>
      </c>
      <c r="C211" s="127">
        <v>14.15</v>
      </c>
      <c r="D211" s="127">
        <v>14.87</v>
      </c>
      <c r="E211" s="127">
        <v>15.58</v>
      </c>
      <c r="F211" s="127">
        <v>16.28</v>
      </c>
      <c r="G211" s="127">
        <v>17.63</v>
      </c>
      <c r="H211" s="127">
        <v>18.940000000000001</v>
      </c>
      <c r="I211" s="127">
        <v>20.2</v>
      </c>
      <c r="J211" s="127">
        <v>21.41</v>
      </c>
      <c r="P211" s="136"/>
    </row>
    <row r="212" spans="1:16">
      <c r="A212" s="129">
        <v>80</v>
      </c>
      <c r="B212" s="127">
        <v>14.2</v>
      </c>
      <c r="C212" s="127">
        <v>14.99</v>
      </c>
      <c r="D212" s="127">
        <v>15.76</v>
      </c>
      <c r="E212" s="127">
        <v>16.52</v>
      </c>
      <c r="F212" s="127">
        <v>17.260000000000002</v>
      </c>
      <c r="G212" s="127">
        <v>18.72</v>
      </c>
      <c r="H212" s="127">
        <v>20.12</v>
      </c>
      <c r="I212" s="127"/>
      <c r="J212" s="127"/>
      <c r="P212" s="136"/>
    </row>
    <row r="213" spans="1:16">
      <c r="A213" s="129">
        <v>83</v>
      </c>
      <c r="B213" s="127">
        <v>14.8</v>
      </c>
      <c r="C213" s="127">
        <v>15.62</v>
      </c>
      <c r="D213" s="127">
        <v>16.420000000000002</v>
      </c>
      <c r="E213" s="127">
        <v>17.22</v>
      </c>
      <c r="F213" s="127">
        <v>18</v>
      </c>
      <c r="G213" s="127">
        <v>19.53</v>
      </c>
      <c r="H213" s="127">
        <v>21.01</v>
      </c>
      <c r="I213" s="127">
        <v>22.44</v>
      </c>
      <c r="J213" s="127">
        <v>23.82</v>
      </c>
      <c r="P213" s="136"/>
    </row>
    <row r="214" spans="1:16">
      <c r="A214" s="129">
        <v>85</v>
      </c>
      <c r="B214" s="127">
        <v>15.19</v>
      </c>
      <c r="C214" s="127">
        <v>16.04</v>
      </c>
      <c r="D214" s="127">
        <v>16.850000000000001</v>
      </c>
      <c r="E214" s="127">
        <v>17.690000000000001</v>
      </c>
      <c r="F214" s="127">
        <v>18.489999999999998</v>
      </c>
      <c r="G214" s="127">
        <v>20.07</v>
      </c>
      <c r="H214" s="127">
        <v>21.6</v>
      </c>
      <c r="I214" s="127"/>
      <c r="J214" s="127"/>
      <c r="P214" s="136"/>
    </row>
    <row r="215" spans="1:16">
      <c r="A215" s="129">
        <v>89</v>
      </c>
      <c r="B215" s="127">
        <v>15.98</v>
      </c>
      <c r="C215" s="127">
        <v>16.87</v>
      </c>
      <c r="D215" s="127">
        <v>17.760000000000002</v>
      </c>
      <c r="E215" s="127">
        <v>18.63</v>
      </c>
      <c r="F215" s="127">
        <v>19.48</v>
      </c>
      <c r="G215" s="127">
        <v>21.16</v>
      </c>
      <c r="H215" s="127">
        <v>22.79</v>
      </c>
      <c r="I215" s="127">
        <v>24.36</v>
      </c>
      <c r="J215" s="127">
        <v>25.89</v>
      </c>
      <c r="P215" s="136"/>
    </row>
    <row r="216" spans="1:16">
      <c r="A216" s="129">
        <v>90</v>
      </c>
      <c r="B216" s="127">
        <v>16.18</v>
      </c>
      <c r="C216" s="127">
        <v>17.079999999999998</v>
      </c>
      <c r="D216" s="127">
        <v>17.98</v>
      </c>
      <c r="E216" s="127">
        <v>18.86</v>
      </c>
      <c r="F216" s="127">
        <v>19.73</v>
      </c>
      <c r="G216" s="127">
        <v>21.43</v>
      </c>
      <c r="H216" s="127">
        <v>23.08</v>
      </c>
      <c r="I216" s="127"/>
      <c r="J216" s="127"/>
      <c r="P216" s="136"/>
    </row>
    <row r="217" spans="1:16">
      <c r="A217" s="129">
        <v>95</v>
      </c>
      <c r="B217" s="127">
        <v>17.16</v>
      </c>
      <c r="C217" s="127">
        <v>18.13</v>
      </c>
      <c r="D217" s="127">
        <v>19.09</v>
      </c>
      <c r="E217" s="127">
        <v>20.03</v>
      </c>
      <c r="F217" s="127">
        <v>20.96</v>
      </c>
      <c r="G217" s="127">
        <v>22.79</v>
      </c>
      <c r="H217" s="127">
        <v>24.56</v>
      </c>
      <c r="I217" s="127"/>
      <c r="J217" s="127"/>
      <c r="P217" s="136"/>
    </row>
    <row r="218" spans="1:16">
      <c r="A218" s="129">
        <v>100</v>
      </c>
      <c r="B218" s="127">
        <v>18.149999999999999</v>
      </c>
      <c r="C218" s="127">
        <v>19.18</v>
      </c>
      <c r="D218" s="127">
        <v>20.25</v>
      </c>
      <c r="E218" s="127">
        <v>21.2</v>
      </c>
      <c r="F218" s="127">
        <v>22.19</v>
      </c>
      <c r="G218" s="127">
        <v>24.14</v>
      </c>
      <c r="H218" s="127">
        <v>26.04</v>
      </c>
      <c r="I218" s="127"/>
      <c r="J218" s="127"/>
      <c r="P218" s="136"/>
    </row>
    <row r="219" spans="1:16">
      <c r="A219" s="129">
        <v>102</v>
      </c>
      <c r="B219" s="127">
        <v>18.55</v>
      </c>
      <c r="C219" s="127">
        <v>19.600000000000001</v>
      </c>
      <c r="D219" s="127">
        <v>20.64</v>
      </c>
      <c r="E219" s="127">
        <v>21.67</v>
      </c>
      <c r="F219" s="127">
        <v>22.69</v>
      </c>
      <c r="G219" s="127">
        <v>24.69</v>
      </c>
      <c r="H219" s="127">
        <v>26.63</v>
      </c>
      <c r="I219" s="127"/>
      <c r="J219" s="127"/>
      <c r="P219" s="136"/>
    </row>
    <row r="220" spans="1:16">
      <c r="A220" s="129">
        <v>108</v>
      </c>
      <c r="B220" s="127">
        <v>19.73</v>
      </c>
      <c r="C220" s="127">
        <v>20.86</v>
      </c>
      <c r="D220" s="127">
        <v>21.97</v>
      </c>
      <c r="E220" s="127">
        <v>23.08</v>
      </c>
      <c r="F220" s="127">
        <v>24.17</v>
      </c>
      <c r="G220" s="127">
        <v>26.31</v>
      </c>
      <c r="H220" s="127">
        <v>28.41</v>
      </c>
      <c r="I220" s="127"/>
      <c r="J220" s="127"/>
      <c r="P220" s="136"/>
    </row>
    <row r="221" spans="1:16">
      <c r="A221" s="129">
        <v>110</v>
      </c>
      <c r="B221" s="127">
        <v>20.12</v>
      </c>
      <c r="C221" s="127">
        <v>21.28</v>
      </c>
      <c r="D221" s="127">
        <v>22.42</v>
      </c>
      <c r="E221" s="127">
        <v>23.54</v>
      </c>
      <c r="F221" s="127">
        <v>24.66</v>
      </c>
      <c r="G221" s="127">
        <v>26.85</v>
      </c>
      <c r="H221" s="127">
        <v>29</v>
      </c>
      <c r="I221" s="127"/>
      <c r="J221" s="127"/>
      <c r="P221" s="136"/>
    </row>
    <row r="222" spans="1:16">
      <c r="A222" s="129">
        <v>120</v>
      </c>
      <c r="B222" s="127">
        <v>22.1</v>
      </c>
      <c r="C222" s="127">
        <v>23.37</v>
      </c>
      <c r="D222" s="127">
        <v>24.64</v>
      </c>
      <c r="E222" s="127">
        <v>25.89</v>
      </c>
      <c r="F222" s="127">
        <v>27.13</v>
      </c>
      <c r="G222" s="127">
        <v>29.57</v>
      </c>
      <c r="H222" s="127">
        <v>31.96</v>
      </c>
      <c r="I222" s="127"/>
      <c r="J222" s="127"/>
      <c r="P222" s="136"/>
    </row>
    <row r="223" spans="1:16">
      <c r="A223" s="129">
        <v>125</v>
      </c>
      <c r="B223" s="127">
        <v>23.08</v>
      </c>
      <c r="C223" s="127">
        <v>24.42</v>
      </c>
      <c r="D223" s="127">
        <v>25.75</v>
      </c>
      <c r="E223" s="127">
        <v>27.06</v>
      </c>
      <c r="F223" s="127">
        <v>28.36</v>
      </c>
      <c r="G223" s="127">
        <v>30.92</v>
      </c>
      <c r="H223" s="127">
        <v>33.44</v>
      </c>
      <c r="I223" s="127"/>
      <c r="J223" s="127"/>
      <c r="P223" s="136"/>
    </row>
    <row r="224" spans="1:16">
      <c r="A224" s="129">
        <v>130</v>
      </c>
      <c r="B224" s="127">
        <v>24.07</v>
      </c>
      <c r="C224" s="127">
        <v>25.47</v>
      </c>
      <c r="D224" s="127">
        <v>26.85</v>
      </c>
      <c r="E224" s="127">
        <v>28.23</v>
      </c>
      <c r="F224" s="127">
        <v>29.59</v>
      </c>
      <c r="G224" s="127">
        <v>32.28</v>
      </c>
      <c r="H224" s="127">
        <v>34.92</v>
      </c>
      <c r="I224" s="127"/>
      <c r="J224" s="127"/>
      <c r="P224" s="136"/>
    </row>
    <row r="225" spans="1:16">
      <c r="A225" s="129">
        <v>133</v>
      </c>
      <c r="B225" s="127">
        <v>24.66</v>
      </c>
      <c r="C225" s="127">
        <v>26.1</v>
      </c>
      <c r="D225" s="127">
        <v>27.52</v>
      </c>
      <c r="E225" s="127">
        <v>28.93</v>
      </c>
      <c r="F225" s="127">
        <v>30.33</v>
      </c>
      <c r="G225" s="127">
        <v>33.1</v>
      </c>
      <c r="H225" s="127">
        <v>35.81</v>
      </c>
      <c r="I225" s="127"/>
      <c r="J225" s="127"/>
      <c r="P225" s="136"/>
    </row>
    <row r="226" spans="1:16">
      <c r="A226" s="129">
        <v>140</v>
      </c>
      <c r="B226" s="127">
        <v>26.04</v>
      </c>
      <c r="C226" s="127">
        <v>27.57</v>
      </c>
      <c r="D226" s="127">
        <v>29.08</v>
      </c>
      <c r="E226" s="127">
        <v>30.57</v>
      </c>
      <c r="F226" s="127">
        <v>32.06</v>
      </c>
      <c r="G226" s="127">
        <v>34.99</v>
      </c>
      <c r="H226" s="127">
        <v>37.880000000000003</v>
      </c>
      <c r="I226" s="127"/>
      <c r="J226" s="127"/>
      <c r="P226" s="136"/>
    </row>
    <row r="227" spans="1:16">
      <c r="A227" s="129">
        <v>150</v>
      </c>
      <c r="B227" s="127">
        <v>28.01</v>
      </c>
      <c r="C227" s="127">
        <v>29.66</v>
      </c>
      <c r="D227" s="127">
        <v>31.29</v>
      </c>
      <c r="E227" s="127">
        <v>32.909999999999997</v>
      </c>
      <c r="F227" s="127">
        <v>34.520000000000003</v>
      </c>
      <c r="G227" s="127">
        <v>37.71</v>
      </c>
      <c r="H227" s="127">
        <v>40.840000000000003</v>
      </c>
      <c r="I227" s="127"/>
      <c r="J227" s="127"/>
      <c r="P227" s="136"/>
    </row>
    <row r="228" spans="1:16">
      <c r="A228" s="129">
        <v>160</v>
      </c>
      <c r="B228" s="127">
        <v>29.99</v>
      </c>
      <c r="C228" s="127">
        <v>31.76</v>
      </c>
      <c r="D228" s="127">
        <v>33.51</v>
      </c>
      <c r="E228" s="127">
        <v>35.26</v>
      </c>
      <c r="F228" s="127">
        <v>36.99</v>
      </c>
      <c r="G228" s="127">
        <v>40.42</v>
      </c>
      <c r="H228" s="127">
        <v>43.8</v>
      </c>
      <c r="I228" s="127"/>
      <c r="J228" s="127"/>
      <c r="P228" s="136"/>
    </row>
    <row r="229" spans="1:16">
      <c r="A229" s="129">
        <v>170</v>
      </c>
      <c r="B229" s="127">
        <v>31.96</v>
      </c>
      <c r="C229" s="127">
        <v>33.85</v>
      </c>
      <c r="D229" s="127">
        <v>35.729999999999997</v>
      </c>
      <c r="E229" s="127">
        <v>37.6</v>
      </c>
      <c r="F229" s="127">
        <v>39.46</v>
      </c>
      <c r="G229" s="127">
        <v>43.13</v>
      </c>
      <c r="H229" s="127">
        <v>46.76</v>
      </c>
      <c r="I229" s="127"/>
      <c r="J229" s="127"/>
      <c r="P229" s="136"/>
    </row>
    <row r="230" spans="1:16">
      <c r="A230" s="129">
        <v>180</v>
      </c>
      <c r="B230" s="127" t="s">
        <v>168</v>
      </c>
      <c r="C230" s="127">
        <v>35.950000000000003</v>
      </c>
      <c r="D230" s="127">
        <v>37.950000000000003</v>
      </c>
      <c r="E230" s="127">
        <v>39.94</v>
      </c>
      <c r="F230" s="127">
        <v>41.92</v>
      </c>
      <c r="G230" s="127">
        <v>45.84</v>
      </c>
      <c r="H230" s="127">
        <v>49.72</v>
      </c>
      <c r="I230" s="127"/>
      <c r="J230" s="127"/>
      <c r="P230" s="136"/>
    </row>
    <row r="231" spans="1:16">
      <c r="A231" s="129">
        <v>190</v>
      </c>
      <c r="B231" s="127">
        <v>35.9</v>
      </c>
      <c r="C231" s="127">
        <v>38.04</v>
      </c>
      <c r="D231" s="127">
        <v>40.17</v>
      </c>
      <c r="E231" s="127">
        <v>42.29</v>
      </c>
      <c r="F231" s="127">
        <v>44.39</v>
      </c>
      <c r="G231" s="127">
        <v>48.56</v>
      </c>
      <c r="H231" s="127">
        <v>52.67</v>
      </c>
      <c r="I231" s="127"/>
      <c r="J231" s="127"/>
      <c r="P231" s="136"/>
    </row>
    <row r="232" spans="1:16">
      <c r="A232" s="139">
        <v>200</v>
      </c>
      <c r="B232" s="140">
        <v>37.880000000000003</v>
      </c>
      <c r="C232" s="140">
        <v>40.14</v>
      </c>
      <c r="D232" s="140">
        <v>42.39</v>
      </c>
      <c r="E232" s="140">
        <v>44.63</v>
      </c>
      <c r="F232" s="140">
        <v>46.85</v>
      </c>
      <c r="G232" s="140">
        <v>51.27</v>
      </c>
      <c r="H232" s="140">
        <v>55.63</v>
      </c>
      <c r="I232" s="140"/>
      <c r="J232" s="140"/>
      <c r="K232" s="141"/>
      <c r="L232" s="141"/>
      <c r="M232" s="142"/>
      <c r="N232" s="142"/>
      <c r="O232" s="142"/>
      <c r="P232" s="143"/>
    </row>
    <row r="233" spans="1:16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</row>
    <row r="318" spans="1:11">
      <c r="A318" s="145"/>
      <c r="B318" s="145"/>
      <c r="C318" s="145"/>
      <c r="D318" s="145"/>
      <c r="E318" s="145"/>
      <c r="F318" s="145"/>
      <c r="G318" s="145"/>
      <c r="H318" s="145"/>
      <c r="I318" s="145"/>
      <c r="J318" s="145"/>
      <c r="K318" s="146"/>
    </row>
    <row r="319" spans="1:11" ht="14.25">
      <c r="A319" s="394"/>
      <c r="B319" s="395"/>
      <c r="C319" s="395"/>
      <c r="D319" s="395"/>
      <c r="E319" s="395"/>
      <c r="F319" s="395"/>
      <c r="G319" s="395"/>
      <c r="H319" s="395"/>
      <c r="I319" s="395"/>
      <c r="J319" s="395"/>
      <c r="K319" s="396"/>
    </row>
  </sheetData>
  <mergeCells count="19">
    <mergeCell ref="B117:J117"/>
    <mergeCell ref="B119:J119"/>
    <mergeCell ref="B185:J185"/>
    <mergeCell ref="B187:J187"/>
    <mergeCell ref="A319:K319"/>
    <mergeCell ref="A96:A98"/>
    <mergeCell ref="B96:J96"/>
    <mergeCell ref="B98:J98"/>
    <mergeCell ref="A1:K1"/>
    <mergeCell ref="A2:K2"/>
    <mergeCell ref="A3:A5"/>
    <mergeCell ref="B3:K3"/>
    <mergeCell ref="B5:K5"/>
    <mergeCell ref="A43:K43"/>
    <mergeCell ref="A44:K44"/>
    <mergeCell ref="A45:P45"/>
    <mergeCell ref="A46:P46"/>
    <mergeCell ref="B47:P47"/>
    <mergeCell ref="B49:P49"/>
  </mergeCells>
  <phoneticPr fontId="4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16"/>
  <sheetViews>
    <sheetView workbookViewId="0">
      <selection activeCell="L1" sqref="L1"/>
    </sheetView>
  </sheetViews>
  <sheetFormatPr defaultColWidth="8.75" defaultRowHeight="13.5"/>
  <cols>
    <col min="1" max="16384" width="8.75" style="64"/>
  </cols>
  <sheetData>
    <row r="1" spans="1:11" ht="14.25">
      <c r="A1" s="403" t="s">
        <v>169</v>
      </c>
      <c r="B1" s="404"/>
      <c r="C1" s="404"/>
      <c r="D1" s="404"/>
      <c r="E1" s="404"/>
      <c r="F1" s="404"/>
      <c r="G1" s="404"/>
      <c r="H1" s="404"/>
      <c r="I1" s="404"/>
      <c r="J1" s="404"/>
      <c r="K1" s="405"/>
    </row>
    <row r="2" spans="1:11">
      <c r="A2" s="406"/>
      <c r="B2" s="407"/>
      <c r="C2" s="407"/>
      <c r="D2" s="407"/>
      <c r="E2" s="407"/>
      <c r="F2" s="407"/>
      <c r="G2" s="407"/>
      <c r="H2" s="407"/>
      <c r="I2" s="407"/>
      <c r="J2" s="407"/>
      <c r="K2" s="408"/>
    </row>
    <row r="3" spans="1:11" ht="18">
      <c r="A3" s="147" t="s">
        <v>116</v>
      </c>
      <c r="B3" s="409" t="s">
        <v>170</v>
      </c>
      <c r="C3" s="410"/>
      <c r="D3" s="410"/>
      <c r="E3" s="410"/>
      <c r="F3" s="410"/>
      <c r="G3" s="410"/>
      <c r="H3" s="410"/>
      <c r="I3" s="410"/>
      <c r="J3" s="410"/>
      <c r="K3" s="411"/>
    </row>
    <row r="4" spans="1:11" ht="18">
      <c r="A4" s="148" t="s">
        <v>133</v>
      </c>
      <c r="B4" s="149">
        <v>2</v>
      </c>
      <c r="C4" s="149">
        <v>2.5</v>
      </c>
      <c r="D4" s="149">
        <v>2.8</v>
      </c>
      <c r="E4" s="149">
        <v>3</v>
      </c>
      <c r="F4" s="149">
        <v>3.2</v>
      </c>
      <c r="G4" s="149">
        <v>3.5</v>
      </c>
      <c r="H4" s="149">
        <v>4</v>
      </c>
      <c r="I4" s="149">
        <v>4.5</v>
      </c>
      <c r="J4" s="149">
        <v>5</v>
      </c>
      <c r="K4" s="150">
        <v>5.5</v>
      </c>
    </row>
    <row r="5" spans="1:11" ht="18">
      <c r="A5" s="151"/>
      <c r="B5" s="400" t="s">
        <v>171</v>
      </c>
      <c r="C5" s="401"/>
      <c r="D5" s="401"/>
      <c r="E5" s="401"/>
      <c r="F5" s="401"/>
      <c r="G5" s="401"/>
      <c r="H5" s="401"/>
      <c r="I5" s="401"/>
      <c r="J5" s="401"/>
      <c r="K5" s="402"/>
    </row>
    <row r="6" spans="1:11">
      <c r="A6" s="152">
        <v>22</v>
      </c>
      <c r="B6" s="153">
        <v>0.99</v>
      </c>
      <c r="C6" s="153">
        <v>1.2</v>
      </c>
      <c r="D6" s="153">
        <v>1.33</v>
      </c>
      <c r="E6" s="153">
        <v>1.41</v>
      </c>
      <c r="F6" s="153">
        <v>1.18</v>
      </c>
      <c r="G6" s="153"/>
      <c r="H6" s="153"/>
      <c r="I6" s="153"/>
      <c r="J6" s="153"/>
      <c r="K6" s="154"/>
    </row>
    <row r="7" spans="1:11">
      <c r="A7" s="152">
        <v>25</v>
      </c>
      <c r="B7" s="153">
        <v>1.1299999999999999</v>
      </c>
      <c r="C7" s="153">
        <v>1.39</v>
      </c>
      <c r="D7" s="153">
        <v>1.53</v>
      </c>
      <c r="E7" s="153">
        <v>1.63</v>
      </c>
      <c r="F7" s="153">
        <v>1.72</v>
      </c>
      <c r="G7" s="153">
        <v>1.86</v>
      </c>
      <c r="H7" s="153"/>
      <c r="I7" s="153"/>
      <c r="J7" s="153"/>
      <c r="K7" s="154"/>
    </row>
    <row r="8" spans="1:11">
      <c r="A8" s="152">
        <v>28</v>
      </c>
      <c r="B8" s="153"/>
      <c r="C8" s="153">
        <v>1.57</v>
      </c>
      <c r="D8" s="153">
        <v>1.74</v>
      </c>
      <c r="E8" s="153">
        <v>1.85</v>
      </c>
      <c r="F8" s="153">
        <v>1.96</v>
      </c>
      <c r="G8" s="153">
        <v>2.11</v>
      </c>
      <c r="H8" s="153"/>
      <c r="I8" s="153"/>
      <c r="J8" s="153"/>
      <c r="K8" s="154"/>
    </row>
    <row r="9" spans="1:11">
      <c r="A9" s="152">
        <v>32</v>
      </c>
      <c r="B9" s="153"/>
      <c r="C9" s="153"/>
      <c r="D9" s="153">
        <v>2.02</v>
      </c>
      <c r="E9" s="153">
        <v>2.15</v>
      </c>
      <c r="F9" s="153">
        <v>2.27</v>
      </c>
      <c r="G9" s="153">
        <v>2.46</v>
      </c>
      <c r="H9" s="153">
        <v>2.76</v>
      </c>
      <c r="I9" s="153">
        <v>3.05</v>
      </c>
      <c r="J9" s="153">
        <v>3.33</v>
      </c>
      <c r="K9" s="154"/>
    </row>
    <row r="10" spans="1:11">
      <c r="A10" s="152">
        <v>38</v>
      </c>
      <c r="B10" s="153"/>
      <c r="C10" s="153"/>
      <c r="D10" s="153">
        <v>2.4300000000000002</v>
      </c>
      <c r="E10" s="153">
        <v>2.59</v>
      </c>
      <c r="F10" s="153">
        <v>2.75</v>
      </c>
      <c r="G10" s="153">
        <v>2.98</v>
      </c>
      <c r="H10" s="153">
        <v>3.35</v>
      </c>
      <c r="I10" s="153">
        <v>3.72</v>
      </c>
      <c r="J10" s="153">
        <v>4.07</v>
      </c>
      <c r="K10" s="154">
        <v>4.41</v>
      </c>
    </row>
    <row r="11" spans="1:11">
      <c r="A11" s="152">
        <v>42</v>
      </c>
      <c r="B11" s="153"/>
      <c r="C11" s="153"/>
      <c r="D11" s="153">
        <v>2.71</v>
      </c>
      <c r="E11" s="153">
        <v>2.89</v>
      </c>
      <c r="F11" s="153">
        <v>3.06</v>
      </c>
      <c r="G11" s="153">
        <v>3.32</v>
      </c>
      <c r="H11" s="153">
        <v>3.75</v>
      </c>
      <c r="I11" s="153">
        <v>4.16</v>
      </c>
      <c r="J11" s="153">
        <v>4.5599999999999996</v>
      </c>
      <c r="K11" s="154">
        <v>4.95</v>
      </c>
    </row>
    <row r="12" spans="1:11">
      <c r="A12" s="152">
        <v>48</v>
      </c>
      <c r="B12" s="153"/>
      <c r="C12" s="153"/>
      <c r="D12" s="153">
        <v>3.12</v>
      </c>
      <c r="E12" s="153">
        <v>3.33</v>
      </c>
      <c r="F12" s="153">
        <v>3.54</v>
      </c>
      <c r="G12" s="153">
        <v>3.84</v>
      </c>
      <c r="H12" s="153">
        <v>4.34</v>
      </c>
      <c r="I12" s="153">
        <v>4.83</v>
      </c>
      <c r="J12" s="153">
        <v>5.3</v>
      </c>
      <c r="K12" s="154">
        <v>5.76</v>
      </c>
    </row>
    <row r="13" spans="1:11">
      <c r="A13" s="152">
        <v>51</v>
      </c>
      <c r="B13" s="153"/>
      <c r="C13" s="153"/>
      <c r="D13" s="153">
        <v>3.33</v>
      </c>
      <c r="E13" s="153">
        <v>3.55</v>
      </c>
      <c r="F13" s="153">
        <v>3.77</v>
      </c>
      <c r="G13" s="153">
        <v>4.0999999999999996</v>
      </c>
      <c r="H13" s="153">
        <v>4.6399999999999997</v>
      </c>
      <c r="I13" s="153">
        <v>5.16</v>
      </c>
      <c r="J13" s="153">
        <v>5.67</v>
      </c>
      <c r="K13" s="154">
        <v>6.17</v>
      </c>
    </row>
    <row r="14" spans="1:11">
      <c r="A14" s="152">
        <v>57</v>
      </c>
      <c r="B14" s="153"/>
      <c r="C14" s="153"/>
      <c r="D14" s="153"/>
      <c r="E14" s="153"/>
      <c r="F14" s="153"/>
      <c r="G14" s="153">
        <v>4.62</v>
      </c>
      <c r="H14" s="153">
        <v>5.23</v>
      </c>
      <c r="I14" s="153">
        <v>5.83</v>
      </c>
      <c r="J14" s="153">
        <v>6.41</v>
      </c>
      <c r="K14" s="154">
        <v>6.98</v>
      </c>
    </row>
    <row r="15" spans="1:11">
      <c r="A15" s="152">
        <v>60</v>
      </c>
      <c r="B15" s="153"/>
      <c r="C15" s="153"/>
      <c r="D15" s="153"/>
      <c r="E15" s="153"/>
      <c r="F15" s="153"/>
      <c r="G15" s="153">
        <v>4.88</v>
      </c>
      <c r="H15" s="153">
        <v>5.52</v>
      </c>
      <c r="I15" s="153">
        <v>6.16</v>
      </c>
      <c r="J15" s="153">
        <v>6.78</v>
      </c>
      <c r="K15" s="154">
        <v>7.39</v>
      </c>
    </row>
    <row r="16" spans="1:11">
      <c r="A16" s="152">
        <v>76</v>
      </c>
      <c r="B16" s="153"/>
      <c r="C16" s="153"/>
      <c r="D16" s="153"/>
      <c r="E16" s="153"/>
      <c r="F16" s="153"/>
      <c r="G16" s="153">
        <v>6.26</v>
      </c>
      <c r="H16" s="153">
        <v>7.1</v>
      </c>
      <c r="I16" s="153">
        <v>7.93</v>
      </c>
      <c r="J16" s="153">
        <v>8.75</v>
      </c>
      <c r="K16" s="154">
        <v>9.56</v>
      </c>
    </row>
    <row r="17" spans="1:11">
      <c r="A17" s="152">
        <v>83</v>
      </c>
      <c r="B17" s="153"/>
      <c r="C17" s="153"/>
      <c r="D17" s="153"/>
      <c r="E17" s="153"/>
      <c r="F17" s="153"/>
      <c r="G17" s="153"/>
      <c r="H17" s="153">
        <v>7.79</v>
      </c>
      <c r="I17" s="153">
        <v>8.7100000000000009</v>
      </c>
      <c r="J17" s="153">
        <v>9.6199999999999992</v>
      </c>
      <c r="K17" s="154">
        <v>10.51</v>
      </c>
    </row>
    <row r="18" spans="1:11">
      <c r="A18" s="152">
        <v>89</v>
      </c>
      <c r="B18" s="153"/>
      <c r="C18" s="153"/>
      <c r="D18" s="153"/>
      <c r="E18" s="153"/>
      <c r="F18" s="153"/>
      <c r="G18" s="153"/>
      <c r="H18" s="153">
        <v>8.3800000000000008</v>
      </c>
      <c r="I18" s="153">
        <v>9.3800000000000008</v>
      </c>
      <c r="J18" s="153">
        <v>10.36</v>
      </c>
      <c r="K18" s="154">
        <v>11.33</v>
      </c>
    </row>
    <row r="19" spans="1:11">
      <c r="A19" s="152">
        <v>102</v>
      </c>
      <c r="B19" s="153"/>
      <c r="C19" s="153"/>
      <c r="D19" s="153"/>
      <c r="E19" s="153"/>
      <c r="F19" s="153"/>
      <c r="G19" s="153"/>
      <c r="H19" s="153"/>
      <c r="I19" s="153">
        <v>10.82</v>
      </c>
      <c r="J19" s="153">
        <v>11.96</v>
      </c>
      <c r="K19" s="154">
        <v>13.9</v>
      </c>
    </row>
    <row r="20" spans="1:11">
      <c r="A20" s="152">
        <v>108</v>
      </c>
      <c r="B20" s="153"/>
      <c r="C20" s="153"/>
      <c r="D20" s="153"/>
      <c r="E20" s="153"/>
      <c r="F20" s="153"/>
      <c r="G20" s="153"/>
      <c r="H20" s="153"/>
      <c r="I20" s="153">
        <v>11.49</v>
      </c>
      <c r="J20" s="153">
        <v>12.7</v>
      </c>
      <c r="K20" s="154">
        <v>13.9</v>
      </c>
    </row>
    <row r="21" spans="1:11">
      <c r="A21" s="152">
        <v>121</v>
      </c>
      <c r="B21" s="153"/>
      <c r="C21" s="153"/>
      <c r="D21" s="153"/>
      <c r="E21" s="153"/>
      <c r="F21" s="153"/>
      <c r="G21" s="153"/>
      <c r="H21" s="153"/>
      <c r="I21" s="153"/>
      <c r="J21" s="153">
        <v>14.3</v>
      </c>
      <c r="K21" s="154">
        <v>15.67</v>
      </c>
    </row>
    <row r="22" spans="1:11">
      <c r="A22" s="152">
        <v>133</v>
      </c>
      <c r="B22" s="153"/>
      <c r="C22" s="153"/>
      <c r="D22" s="153"/>
      <c r="E22" s="153"/>
      <c r="F22" s="153"/>
      <c r="G22" s="153"/>
      <c r="H22" s="153"/>
      <c r="I22" s="153"/>
      <c r="J22" s="153">
        <v>15.78</v>
      </c>
      <c r="K22" s="154">
        <v>17.29</v>
      </c>
    </row>
    <row r="23" spans="1:11" ht="18">
      <c r="A23" s="155" t="s">
        <v>116</v>
      </c>
      <c r="B23" s="412" t="s">
        <v>170</v>
      </c>
      <c r="C23" s="413"/>
      <c r="D23" s="413"/>
      <c r="E23" s="413"/>
      <c r="F23" s="413"/>
      <c r="G23" s="413"/>
      <c r="H23" s="413"/>
      <c r="I23" s="413"/>
      <c r="J23" s="413"/>
      <c r="K23" s="414"/>
    </row>
    <row r="24" spans="1:11" ht="14.25">
      <c r="A24" s="156"/>
      <c r="B24" s="157">
        <v>6</v>
      </c>
      <c r="C24" s="157">
        <v>6.5</v>
      </c>
      <c r="D24" s="157">
        <v>7</v>
      </c>
      <c r="E24" s="157">
        <v>7.5</v>
      </c>
      <c r="F24" s="157">
        <v>8</v>
      </c>
      <c r="G24" s="157">
        <v>9</v>
      </c>
      <c r="H24" s="157">
        <v>10</v>
      </c>
      <c r="I24" s="157">
        <v>11</v>
      </c>
      <c r="J24" s="157">
        <v>12</v>
      </c>
      <c r="K24" s="158">
        <v>13</v>
      </c>
    </row>
    <row r="25" spans="1:11" ht="18">
      <c r="A25" s="151" t="s">
        <v>133</v>
      </c>
      <c r="B25" s="400" t="s">
        <v>171</v>
      </c>
      <c r="C25" s="401"/>
      <c r="D25" s="401"/>
      <c r="E25" s="401"/>
      <c r="F25" s="401"/>
      <c r="G25" s="401"/>
      <c r="H25" s="401"/>
      <c r="I25" s="401"/>
      <c r="J25" s="401"/>
      <c r="K25" s="402"/>
    </row>
    <row r="26" spans="1:11">
      <c r="A26" s="152">
        <v>38</v>
      </c>
      <c r="B26" s="153">
        <v>4.7300000000000004</v>
      </c>
      <c r="C26" s="153"/>
      <c r="D26" s="153"/>
      <c r="E26" s="153"/>
      <c r="F26" s="153"/>
      <c r="G26" s="153"/>
      <c r="H26" s="153"/>
      <c r="I26" s="153"/>
      <c r="J26" s="153"/>
      <c r="K26" s="154"/>
    </row>
    <row r="27" spans="1:11">
      <c r="A27" s="152">
        <v>42</v>
      </c>
      <c r="B27" s="153">
        <v>5.33</v>
      </c>
      <c r="C27" s="153">
        <v>5.69</v>
      </c>
      <c r="D27" s="153"/>
      <c r="E27" s="153"/>
      <c r="F27" s="153"/>
      <c r="G27" s="153"/>
      <c r="H27" s="153"/>
      <c r="I27" s="153"/>
      <c r="J27" s="153"/>
      <c r="K27" s="154"/>
    </row>
    <row r="28" spans="1:11">
      <c r="A28" s="152">
        <v>48</v>
      </c>
      <c r="B28" s="153">
        <v>6.21</v>
      </c>
      <c r="C28" s="153">
        <v>6.65</v>
      </c>
      <c r="D28" s="153">
        <v>7.08</v>
      </c>
      <c r="E28" s="153"/>
      <c r="F28" s="153"/>
      <c r="G28" s="153"/>
      <c r="H28" s="153"/>
      <c r="I28" s="153"/>
      <c r="J28" s="153"/>
      <c r="K28" s="154"/>
    </row>
    <row r="29" spans="1:11">
      <c r="A29" s="152">
        <v>51</v>
      </c>
      <c r="B29" s="153">
        <v>6.66</v>
      </c>
      <c r="C29" s="153">
        <v>7.13</v>
      </c>
      <c r="D29" s="153">
        <v>7.6</v>
      </c>
      <c r="E29" s="153">
        <v>8.0500000000000007</v>
      </c>
      <c r="F29" s="153">
        <v>8.48</v>
      </c>
      <c r="G29" s="153">
        <v>9.32</v>
      </c>
      <c r="H29" s="153"/>
      <c r="I29" s="153"/>
      <c r="J29" s="153"/>
      <c r="K29" s="154"/>
    </row>
    <row r="30" spans="1:11">
      <c r="A30" s="152">
        <v>57</v>
      </c>
      <c r="B30" s="153">
        <v>7.55</v>
      </c>
      <c r="C30" s="153">
        <v>8.09</v>
      </c>
      <c r="D30" s="153">
        <v>8.6300000000000008</v>
      </c>
      <c r="E30" s="153">
        <v>9.16</v>
      </c>
      <c r="F30" s="153">
        <v>9.67</v>
      </c>
      <c r="G30" s="153">
        <v>10.65</v>
      </c>
      <c r="H30" s="153">
        <v>11.59</v>
      </c>
      <c r="I30" s="153">
        <v>12.48</v>
      </c>
      <c r="J30" s="153">
        <v>13.32</v>
      </c>
      <c r="K30" s="154"/>
    </row>
    <row r="31" spans="1:11">
      <c r="A31" s="152">
        <v>60</v>
      </c>
      <c r="B31" s="153">
        <v>7.99</v>
      </c>
      <c r="C31" s="153">
        <v>8.58</v>
      </c>
      <c r="D31" s="153">
        <v>9.15</v>
      </c>
      <c r="E31" s="153">
        <v>9.7100000000000009</v>
      </c>
      <c r="F31" s="153">
        <v>10.26</v>
      </c>
      <c r="G31" s="153">
        <v>11.32</v>
      </c>
      <c r="H31" s="153">
        <v>12.33</v>
      </c>
      <c r="I31" s="153">
        <v>13.29</v>
      </c>
      <c r="J31" s="153">
        <v>14.2</v>
      </c>
      <c r="K31" s="154"/>
    </row>
    <row r="32" spans="1:11">
      <c r="A32" s="152">
        <v>76</v>
      </c>
      <c r="B32" s="153">
        <v>10.36</v>
      </c>
      <c r="C32" s="153">
        <v>11.14</v>
      </c>
      <c r="D32" s="153">
        <v>11.91</v>
      </c>
      <c r="E32" s="153">
        <v>12.67</v>
      </c>
      <c r="F32" s="153">
        <v>13.42</v>
      </c>
      <c r="G32" s="153">
        <v>14.87</v>
      </c>
      <c r="H32" s="153">
        <v>16.28</v>
      </c>
      <c r="I32" s="153">
        <v>17.63</v>
      </c>
      <c r="J32" s="153">
        <v>18.940000000000001</v>
      </c>
      <c r="K32" s="154">
        <v>20.2</v>
      </c>
    </row>
    <row r="33" spans="1:11">
      <c r="A33" s="152">
        <v>83</v>
      </c>
      <c r="B33" s="153">
        <v>11.39</v>
      </c>
      <c r="C33" s="153">
        <v>12.26</v>
      </c>
      <c r="D33" s="153">
        <v>13.12</v>
      </c>
      <c r="E33" s="153">
        <v>13.96</v>
      </c>
      <c r="F33" s="153">
        <v>14.8</v>
      </c>
      <c r="G33" s="153">
        <v>16.420000000000002</v>
      </c>
      <c r="H33" s="153">
        <v>18</v>
      </c>
      <c r="I33" s="153">
        <v>19.53</v>
      </c>
      <c r="J33" s="153">
        <v>21.01</v>
      </c>
      <c r="K33" s="154">
        <v>22.44</v>
      </c>
    </row>
    <row r="34" spans="1:11">
      <c r="A34" s="152">
        <v>89</v>
      </c>
      <c r="B34" s="153">
        <v>12.28</v>
      </c>
      <c r="C34" s="153">
        <v>13.22</v>
      </c>
      <c r="D34" s="153">
        <v>14.15</v>
      </c>
      <c r="E34" s="153">
        <v>15.07</v>
      </c>
      <c r="F34" s="153">
        <v>15.98</v>
      </c>
      <c r="G34" s="153">
        <v>17.760000000000002</v>
      </c>
      <c r="H34" s="153">
        <v>19.48</v>
      </c>
      <c r="I34" s="153">
        <v>21.16</v>
      </c>
      <c r="J34" s="153">
        <v>22.79</v>
      </c>
      <c r="K34" s="154">
        <v>24.36</v>
      </c>
    </row>
    <row r="35" spans="1:11">
      <c r="A35" s="152">
        <v>102</v>
      </c>
      <c r="B35" s="153">
        <v>14.2</v>
      </c>
      <c r="C35" s="153">
        <v>15.31</v>
      </c>
      <c r="D35" s="153">
        <v>16.399999999999999</v>
      </c>
      <c r="E35" s="153">
        <v>17.48</v>
      </c>
      <c r="F35" s="153">
        <v>18.54</v>
      </c>
      <c r="G35" s="153">
        <v>20.64</v>
      </c>
      <c r="H35" s="153">
        <v>22.69</v>
      </c>
      <c r="I35" s="153">
        <v>24.68</v>
      </c>
      <c r="J35" s="153">
        <v>26.63</v>
      </c>
      <c r="K35" s="154">
        <v>28.53</v>
      </c>
    </row>
    <row r="36" spans="1:11">
      <c r="A36" s="152">
        <v>108</v>
      </c>
      <c r="B36" s="153">
        <v>15.09</v>
      </c>
      <c r="C36" s="153">
        <v>16.27</v>
      </c>
      <c r="D36" s="153">
        <v>17.43</v>
      </c>
      <c r="E36" s="153">
        <v>18.59</v>
      </c>
      <c r="F36" s="153">
        <v>19.73</v>
      </c>
      <c r="G36" s="153">
        <v>21.97</v>
      </c>
      <c r="H36" s="153">
        <v>24.17</v>
      </c>
      <c r="I36" s="153">
        <v>26.31</v>
      </c>
      <c r="J36" s="153">
        <v>28.41</v>
      </c>
      <c r="K36" s="154">
        <v>30.46</v>
      </c>
    </row>
    <row r="37" spans="1:11">
      <c r="A37" s="152">
        <v>121</v>
      </c>
      <c r="B37" s="153">
        <v>17.02</v>
      </c>
      <c r="C37" s="153">
        <v>18.350000000000001</v>
      </c>
      <c r="D37" s="153">
        <v>19.68</v>
      </c>
      <c r="E37" s="153">
        <v>20.99</v>
      </c>
      <c r="F37" s="153">
        <v>22.29</v>
      </c>
      <c r="G37" s="153">
        <v>24.86</v>
      </c>
      <c r="H37" s="153">
        <v>27.37</v>
      </c>
      <c r="I37" s="153">
        <v>29.84</v>
      </c>
      <c r="J37" s="153">
        <v>32.26</v>
      </c>
      <c r="K37" s="154">
        <v>34.619999999999997</v>
      </c>
    </row>
    <row r="38" spans="1:11">
      <c r="A38" s="152">
        <v>133</v>
      </c>
      <c r="B38" s="153">
        <v>18.79</v>
      </c>
      <c r="C38" s="153">
        <v>20.28</v>
      </c>
      <c r="D38" s="153">
        <v>21.75</v>
      </c>
      <c r="E38" s="153">
        <v>23.21</v>
      </c>
      <c r="F38" s="153">
        <v>24.66</v>
      </c>
      <c r="G38" s="153">
        <v>27.52</v>
      </c>
      <c r="H38" s="153">
        <v>30.33</v>
      </c>
      <c r="I38" s="153">
        <v>33.090000000000003</v>
      </c>
      <c r="J38" s="153">
        <v>35.81</v>
      </c>
      <c r="K38" s="154">
        <v>38.47</v>
      </c>
    </row>
    <row r="39" spans="1:11">
      <c r="A39" s="152">
        <v>146</v>
      </c>
      <c r="B39" s="153">
        <v>20.71</v>
      </c>
      <c r="C39" s="153">
        <v>22.36</v>
      </c>
      <c r="D39" s="153">
        <v>23.99</v>
      </c>
      <c r="E39" s="153">
        <v>25.62</v>
      </c>
      <c r="F39" s="153">
        <v>27.22</v>
      </c>
      <c r="G39" s="153">
        <v>30.41</v>
      </c>
      <c r="H39" s="153">
        <v>33.54</v>
      </c>
      <c r="I39" s="153">
        <v>36.619999999999997</v>
      </c>
      <c r="J39" s="153">
        <v>39.65</v>
      </c>
      <c r="K39" s="154">
        <v>42.64</v>
      </c>
    </row>
    <row r="40" spans="1:11">
      <c r="A40" s="152">
        <v>159</v>
      </c>
      <c r="B40" s="153">
        <v>22.64</v>
      </c>
      <c r="C40" s="153">
        <v>24.44</v>
      </c>
      <c r="D40" s="153">
        <v>26.24</v>
      </c>
      <c r="E40" s="153">
        <v>28.02</v>
      </c>
      <c r="F40" s="153">
        <v>29.79</v>
      </c>
      <c r="G40" s="153">
        <v>33.29</v>
      </c>
      <c r="H40" s="153">
        <v>36.74</v>
      </c>
      <c r="I40" s="153">
        <v>40.15</v>
      </c>
      <c r="J40" s="153">
        <v>43.5</v>
      </c>
      <c r="K40" s="154">
        <v>46.8</v>
      </c>
    </row>
    <row r="41" spans="1:11">
      <c r="A41" s="152">
        <v>168</v>
      </c>
      <c r="B41" s="153"/>
      <c r="C41" s="153">
        <v>25.89</v>
      </c>
      <c r="D41" s="153">
        <v>27.79</v>
      </c>
      <c r="E41" s="153">
        <v>29.68</v>
      </c>
      <c r="F41" s="153">
        <v>31.56</v>
      </c>
      <c r="G41" s="153">
        <v>35.29</v>
      </c>
      <c r="H41" s="153">
        <v>38.96</v>
      </c>
      <c r="I41" s="153">
        <v>42.59</v>
      </c>
      <c r="J41" s="153">
        <v>46.16</v>
      </c>
      <c r="K41" s="154">
        <v>49.69</v>
      </c>
    </row>
    <row r="42" spans="1:11">
      <c r="A42" s="152">
        <v>194</v>
      </c>
      <c r="B42" s="153"/>
      <c r="C42" s="153"/>
      <c r="D42" s="153">
        <v>32.28</v>
      </c>
      <c r="E42" s="153">
        <v>34.49</v>
      </c>
      <c r="F42" s="153">
        <v>36.69</v>
      </c>
      <c r="G42" s="153">
        <v>41.06</v>
      </c>
      <c r="H42" s="153">
        <v>45.37</v>
      </c>
      <c r="I42" s="153">
        <v>49.64</v>
      </c>
      <c r="J42" s="153">
        <v>53.86</v>
      </c>
      <c r="K42" s="154">
        <v>58.02</v>
      </c>
    </row>
    <row r="43" spans="1:11">
      <c r="A43" s="152">
        <v>219</v>
      </c>
      <c r="B43" s="153"/>
      <c r="C43" s="153"/>
      <c r="D43" s="153"/>
      <c r="E43" s="153">
        <v>39.119999999999997</v>
      </c>
      <c r="F43" s="153">
        <v>41.63</v>
      </c>
      <c r="G43" s="153">
        <v>46.61</v>
      </c>
      <c r="H43" s="153">
        <v>51.54</v>
      </c>
      <c r="I43" s="153">
        <v>56.42</v>
      </c>
      <c r="J43" s="153">
        <v>61.26</v>
      </c>
      <c r="K43" s="154">
        <v>66.040000000000006</v>
      </c>
    </row>
    <row r="44" spans="1:11">
      <c r="A44" s="152">
        <v>245</v>
      </c>
      <c r="B44" s="153"/>
      <c r="C44" s="153"/>
      <c r="D44" s="153"/>
      <c r="E44" s="153"/>
      <c r="F44" s="153"/>
      <c r="G44" s="153">
        <v>52.38</v>
      </c>
      <c r="H44" s="153">
        <v>57.95</v>
      </c>
      <c r="I44" s="153">
        <v>63.47</v>
      </c>
      <c r="J44" s="153">
        <v>68.95</v>
      </c>
      <c r="K44" s="154">
        <v>74.37</v>
      </c>
    </row>
    <row r="45" spans="1:11">
      <c r="A45" s="152">
        <v>273</v>
      </c>
      <c r="B45" s="153"/>
      <c r="C45" s="153"/>
      <c r="D45" s="153"/>
      <c r="E45" s="153"/>
      <c r="F45" s="153"/>
      <c r="G45" s="153">
        <v>58.59</v>
      </c>
      <c r="H45" s="153">
        <v>64.86</v>
      </c>
      <c r="I45" s="153">
        <v>71.069999999999993</v>
      </c>
      <c r="J45" s="153">
        <v>77.239999999999995</v>
      </c>
      <c r="K45" s="154">
        <v>83.35</v>
      </c>
    </row>
    <row r="46" spans="1:11">
      <c r="A46" s="152">
        <v>299</v>
      </c>
      <c r="B46" s="153"/>
      <c r="C46" s="153"/>
      <c r="D46" s="153"/>
      <c r="E46" s="153"/>
      <c r="F46" s="153"/>
      <c r="G46" s="153">
        <v>64.36</v>
      </c>
      <c r="H46" s="153">
        <v>71.27</v>
      </c>
      <c r="I46" s="153">
        <v>78.12</v>
      </c>
      <c r="J46" s="153">
        <v>84.93</v>
      </c>
      <c r="K46" s="154">
        <v>91.69</v>
      </c>
    </row>
    <row r="47" spans="1:11">
      <c r="A47" s="152">
        <v>325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4">
        <v>100.02</v>
      </c>
    </row>
    <row r="48" spans="1:11">
      <c r="A48" s="152">
        <v>351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4">
        <v>108.36</v>
      </c>
    </row>
    <row r="49" spans="1:11">
      <c r="A49" s="152">
        <v>377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4">
        <v>116.69</v>
      </c>
    </row>
    <row r="50" spans="1:11" ht="18">
      <c r="A50" s="155" t="s">
        <v>116</v>
      </c>
      <c r="B50" s="412" t="s">
        <v>172</v>
      </c>
      <c r="C50" s="413"/>
      <c r="D50" s="413"/>
      <c r="E50" s="413"/>
      <c r="F50" s="413"/>
      <c r="G50" s="413"/>
      <c r="H50" s="413"/>
      <c r="I50" s="413"/>
      <c r="J50" s="413"/>
      <c r="K50" s="414"/>
    </row>
    <row r="51" spans="1:11" ht="14.25">
      <c r="A51" s="156"/>
      <c r="B51" s="157">
        <v>14</v>
      </c>
      <c r="C51" s="157">
        <v>15</v>
      </c>
      <c r="D51" s="157">
        <v>16</v>
      </c>
      <c r="E51" s="157">
        <v>17</v>
      </c>
      <c r="F51" s="157">
        <v>18</v>
      </c>
      <c r="G51" s="157">
        <v>19</v>
      </c>
      <c r="H51" s="157">
        <v>20</v>
      </c>
      <c r="I51" s="157">
        <v>22</v>
      </c>
      <c r="J51" s="157">
        <v>24</v>
      </c>
      <c r="K51" s="158">
        <v>25</v>
      </c>
    </row>
    <row r="52" spans="1:11" ht="18">
      <c r="A52" s="151" t="s">
        <v>173</v>
      </c>
      <c r="B52" s="400" t="s">
        <v>174</v>
      </c>
      <c r="C52" s="401"/>
      <c r="D52" s="401"/>
      <c r="E52" s="401"/>
      <c r="F52" s="401"/>
      <c r="G52" s="401"/>
      <c r="H52" s="401"/>
      <c r="I52" s="401"/>
      <c r="J52" s="401"/>
      <c r="K52" s="402"/>
    </row>
    <row r="53" spans="1:11">
      <c r="A53" s="152">
        <v>76</v>
      </c>
      <c r="B53" s="153">
        <v>21.4</v>
      </c>
      <c r="C53" s="153">
        <v>22.56</v>
      </c>
      <c r="D53" s="153">
        <v>23.67</v>
      </c>
      <c r="E53" s="153">
        <v>25.74</v>
      </c>
      <c r="F53" s="153">
        <v>26</v>
      </c>
      <c r="G53" s="153"/>
      <c r="H53" s="153"/>
      <c r="I53" s="153"/>
      <c r="J53" s="153"/>
      <c r="K53" s="154"/>
    </row>
    <row r="54" spans="1:11">
      <c r="A54" s="152">
        <v>83</v>
      </c>
      <c r="B54" s="153">
        <v>23.82</v>
      </c>
      <c r="C54" s="153">
        <v>25.15</v>
      </c>
      <c r="D54" s="153">
        <v>26.44</v>
      </c>
      <c r="E54" s="153">
        <v>27.67</v>
      </c>
      <c r="F54" s="153">
        <v>28.85</v>
      </c>
      <c r="G54" s="153">
        <v>29.99</v>
      </c>
      <c r="H54" s="153">
        <v>31.07</v>
      </c>
      <c r="I54" s="153"/>
      <c r="J54" s="153"/>
      <c r="K54" s="154"/>
    </row>
    <row r="55" spans="1:11">
      <c r="A55" s="152">
        <v>89</v>
      </c>
      <c r="B55" s="153">
        <v>25.89</v>
      </c>
      <c r="C55" s="153">
        <v>27.37</v>
      </c>
      <c r="D55" s="153">
        <v>28.8</v>
      </c>
      <c r="E55" s="153">
        <v>30.18</v>
      </c>
      <c r="F55" s="153">
        <v>31.52</v>
      </c>
      <c r="G55" s="153">
        <v>32.799999999999997</v>
      </c>
      <c r="H55" s="153">
        <v>34.03</v>
      </c>
      <c r="I55" s="153"/>
      <c r="J55" s="153"/>
      <c r="K55" s="154"/>
    </row>
    <row r="56" spans="1:11">
      <c r="A56" s="152">
        <v>102</v>
      </c>
      <c r="B56" s="153">
        <v>30.38</v>
      </c>
      <c r="C56" s="153">
        <v>32.18</v>
      </c>
      <c r="D56" s="153">
        <v>33.93</v>
      </c>
      <c r="E56" s="153">
        <v>35.630000000000003</v>
      </c>
      <c r="F56" s="153">
        <v>37.29</v>
      </c>
      <c r="G56" s="153">
        <v>38.89</v>
      </c>
      <c r="H56" s="153">
        <v>40.44</v>
      </c>
      <c r="I56" s="153">
        <v>43.4</v>
      </c>
      <c r="J56" s="153"/>
      <c r="K56" s="154"/>
    </row>
    <row r="57" spans="1:11">
      <c r="A57" s="152">
        <v>108</v>
      </c>
      <c r="B57" s="153">
        <v>32.450000000000003</v>
      </c>
      <c r="C57" s="153">
        <v>34.4</v>
      </c>
      <c r="D57" s="153">
        <v>36.299999999999997</v>
      </c>
      <c r="E57" s="153">
        <v>38.15</v>
      </c>
      <c r="F57" s="153">
        <v>39.950000000000003</v>
      </c>
      <c r="G57" s="153">
        <v>41.7</v>
      </c>
      <c r="H57" s="153">
        <v>43.4</v>
      </c>
      <c r="I57" s="153">
        <v>46.66</v>
      </c>
      <c r="J57" s="153">
        <v>49.71</v>
      </c>
      <c r="K57" s="154">
        <v>51.17</v>
      </c>
    </row>
    <row r="58" spans="1:11">
      <c r="A58" s="152">
        <v>121</v>
      </c>
      <c r="B58" s="153">
        <v>36.94</v>
      </c>
      <c r="C58" s="153">
        <v>39.21</v>
      </c>
      <c r="D58" s="153">
        <v>41.43</v>
      </c>
      <c r="E58" s="153">
        <v>43.6</v>
      </c>
      <c r="F58" s="153">
        <v>45.72</v>
      </c>
      <c r="G58" s="153">
        <v>47.79</v>
      </c>
      <c r="H58" s="153">
        <v>49.81</v>
      </c>
      <c r="I58" s="153">
        <v>53.71</v>
      </c>
      <c r="J58" s="153">
        <v>57.41</v>
      </c>
      <c r="K58" s="154">
        <v>59.18</v>
      </c>
    </row>
    <row r="59" spans="1:11">
      <c r="A59" s="152">
        <v>133</v>
      </c>
      <c r="B59" s="153">
        <v>41.08</v>
      </c>
      <c r="C59" s="153">
        <v>43.65</v>
      </c>
      <c r="D59" s="153">
        <v>46.16</v>
      </c>
      <c r="E59" s="153">
        <v>48.63</v>
      </c>
      <c r="F59" s="153">
        <v>51.05</v>
      </c>
      <c r="G59" s="153">
        <v>53.41</v>
      </c>
      <c r="H59" s="153">
        <v>55.73</v>
      </c>
      <c r="I59" s="153">
        <v>60.22</v>
      </c>
      <c r="J59" s="153">
        <v>64.510000000000005</v>
      </c>
      <c r="K59" s="154">
        <v>66.58</v>
      </c>
    </row>
    <row r="60" spans="1:11">
      <c r="A60" s="152">
        <v>146</v>
      </c>
      <c r="B60" s="153">
        <v>45.57</v>
      </c>
      <c r="C60" s="153">
        <v>48.46</v>
      </c>
      <c r="D60" s="153">
        <v>51.29</v>
      </c>
      <c r="E60" s="153">
        <v>54.08</v>
      </c>
      <c r="F60" s="153">
        <v>56.82</v>
      </c>
      <c r="G60" s="153">
        <v>59.5</v>
      </c>
      <c r="H60" s="153">
        <v>62.14</v>
      </c>
      <c r="I60" s="153">
        <v>67.27</v>
      </c>
      <c r="J60" s="153">
        <v>72.2</v>
      </c>
      <c r="K60" s="154">
        <v>74.599999999999994</v>
      </c>
    </row>
    <row r="61" spans="1:11">
      <c r="A61" s="152">
        <v>159</v>
      </c>
      <c r="B61" s="153">
        <v>50.06</v>
      </c>
      <c r="C61" s="153">
        <v>53.27</v>
      </c>
      <c r="D61" s="153">
        <v>56.42</v>
      </c>
      <c r="E61" s="153">
        <v>59.53</v>
      </c>
      <c r="F61" s="153">
        <v>62.59</v>
      </c>
      <c r="G61" s="153">
        <v>65.599999999999994</v>
      </c>
      <c r="H61" s="153">
        <v>68.55</v>
      </c>
      <c r="I61" s="153">
        <v>74.33</v>
      </c>
      <c r="J61" s="153">
        <v>79.900000000000006</v>
      </c>
      <c r="K61" s="154">
        <v>82.61</v>
      </c>
    </row>
    <row r="62" spans="1:11">
      <c r="A62" s="152">
        <v>168</v>
      </c>
      <c r="B62" s="153">
        <v>53.17</v>
      </c>
      <c r="C62" s="153">
        <v>56.59</v>
      </c>
      <c r="D62" s="153">
        <v>59.97</v>
      </c>
      <c r="E62" s="153">
        <v>63.3</v>
      </c>
      <c r="F62" s="153">
        <v>66.58</v>
      </c>
      <c r="G62" s="153">
        <v>69.81</v>
      </c>
      <c r="H62" s="153">
        <v>72.989999999999995</v>
      </c>
      <c r="I62" s="153">
        <v>79.209999999999994</v>
      </c>
      <c r="J62" s="153">
        <v>85.22</v>
      </c>
      <c r="K62" s="154">
        <v>88.16</v>
      </c>
    </row>
    <row r="63" spans="1:11">
      <c r="A63" s="152">
        <v>194</v>
      </c>
      <c r="B63" s="153">
        <v>62.14</v>
      </c>
      <c r="C63" s="153">
        <v>66.209999999999994</v>
      </c>
      <c r="D63" s="153">
        <v>70.23</v>
      </c>
      <c r="E63" s="153">
        <v>74.2</v>
      </c>
      <c r="F63" s="153">
        <v>78.12</v>
      </c>
      <c r="G63" s="153">
        <v>81.99</v>
      </c>
      <c r="H63" s="153">
        <v>85.82</v>
      </c>
      <c r="I63" s="153">
        <v>93.31</v>
      </c>
      <c r="J63" s="153">
        <v>100.61</v>
      </c>
      <c r="K63" s="154">
        <v>104.19</v>
      </c>
    </row>
    <row r="64" spans="1:11">
      <c r="A64" s="152">
        <v>219</v>
      </c>
      <c r="B64" s="153">
        <v>70.77</v>
      </c>
      <c r="C64" s="153">
        <v>75.459999999999994</v>
      </c>
      <c r="D64" s="153">
        <v>80.099999999999994</v>
      </c>
      <c r="E64" s="153">
        <v>84.68</v>
      </c>
      <c r="F64" s="153">
        <v>89.22</v>
      </c>
      <c r="G64" s="153">
        <v>93.71</v>
      </c>
      <c r="H64" s="153">
        <v>98.15</v>
      </c>
      <c r="I64" s="153">
        <v>106.88</v>
      </c>
      <c r="J64" s="153">
        <v>115.41</v>
      </c>
      <c r="K64" s="154">
        <v>119.6</v>
      </c>
    </row>
    <row r="65" spans="1:11">
      <c r="A65" s="152">
        <v>245</v>
      </c>
      <c r="B65" s="153">
        <v>79.75</v>
      </c>
      <c r="C65" s="153">
        <v>85.08</v>
      </c>
      <c r="D65" s="153">
        <v>90.35</v>
      </c>
      <c r="E65" s="153">
        <v>95.58</v>
      </c>
      <c r="F65" s="153">
        <v>100.76</v>
      </c>
      <c r="G65" s="153">
        <v>105.89</v>
      </c>
      <c r="H65" s="153">
        <v>110.97</v>
      </c>
      <c r="I65" s="153">
        <v>120.98</v>
      </c>
      <c r="J65" s="153">
        <v>130.80000000000001</v>
      </c>
      <c r="K65" s="154">
        <v>135.63</v>
      </c>
    </row>
    <row r="66" spans="1:11">
      <c r="A66" s="152">
        <v>273</v>
      </c>
      <c r="B66" s="153">
        <v>89.42</v>
      </c>
      <c r="C66" s="153">
        <v>95.43</v>
      </c>
      <c r="D66" s="153">
        <v>101.4</v>
      </c>
      <c r="E66" s="153">
        <v>107.32</v>
      </c>
      <c r="F66" s="153">
        <v>113.19</v>
      </c>
      <c r="G66" s="153">
        <v>119.01</v>
      </c>
      <c r="H66" s="153">
        <v>124.78</v>
      </c>
      <c r="I66" s="153">
        <v>136.16999999999999</v>
      </c>
      <c r="J66" s="153">
        <v>147.37</v>
      </c>
      <c r="K66" s="154">
        <v>152.88999999999999</v>
      </c>
    </row>
    <row r="67" spans="1:11">
      <c r="A67" s="152">
        <v>299</v>
      </c>
      <c r="B67" s="153">
        <v>98.39</v>
      </c>
      <c r="C67" s="153">
        <v>105.05</v>
      </c>
      <c r="D67" s="153">
        <v>111.66</v>
      </c>
      <c r="E67" s="153">
        <v>118.22</v>
      </c>
      <c r="F67" s="153">
        <v>124.73</v>
      </c>
      <c r="G67" s="153">
        <v>131.19</v>
      </c>
      <c r="H67" s="153">
        <v>137.6</v>
      </c>
      <c r="I67" s="153">
        <v>150.28</v>
      </c>
      <c r="J67" s="153">
        <v>162.76</v>
      </c>
      <c r="K67" s="154">
        <v>168.92</v>
      </c>
    </row>
    <row r="68" spans="1:11">
      <c r="A68" s="152">
        <v>325</v>
      </c>
      <c r="B68" s="153">
        <v>107.37</v>
      </c>
      <c r="C68" s="153">
        <v>114.67</v>
      </c>
      <c r="D68" s="153">
        <v>121.92</v>
      </c>
      <c r="E68" s="153">
        <v>129.12</v>
      </c>
      <c r="F68" s="153">
        <v>136.27000000000001</v>
      </c>
      <c r="G68" s="153">
        <v>143.37</v>
      </c>
      <c r="H68" s="153">
        <v>150.43</v>
      </c>
      <c r="I68" s="153">
        <v>164.38</v>
      </c>
      <c r="J68" s="153">
        <v>178.14</v>
      </c>
      <c r="K68" s="154">
        <v>184.95</v>
      </c>
    </row>
    <row r="69" spans="1:11">
      <c r="A69" s="152">
        <v>351</v>
      </c>
      <c r="B69" s="153">
        <v>116.35</v>
      </c>
      <c r="C69" s="153">
        <v>124.29</v>
      </c>
      <c r="D69" s="153">
        <v>132.18</v>
      </c>
      <c r="E69" s="153">
        <v>140.02000000000001</v>
      </c>
      <c r="F69" s="153">
        <v>147.81</v>
      </c>
      <c r="G69" s="153">
        <v>155.56</v>
      </c>
      <c r="H69" s="153">
        <v>163.25</v>
      </c>
      <c r="I69" s="153">
        <v>178.49</v>
      </c>
      <c r="J69" s="153">
        <v>193.53</v>
      </c>
      <c r="K69" s="154">
        <v>200.98</v>
      </c>
    </row>
    <row r="70" spans="1:11">
      <c r="A70" s="152">
        <v>377</v>
      </c>
      <c r="B70" s="153">
        <v>125.32</v>
      </c>
      <c r="C70" s="153">
        <v>133.9</v>
      </c>
      <c r="D70" s="153">
        <v>142.44</v>
      </c>
      <c r="E70" s="153">
        <v>150.91999999999999</v>
      </c>
      <c r="F70" s="153">
        <v>159.35</v>
      </c>
      <c r="G70" s="153">
        <v>167.74</v>
      </c>
      <c r="H70" s="153">
        <v>176.07</v>
      </c>
      <c r="I70" s="153">
        <v>192.59</v>
      </c>
      <c r="J70" s="153">
        <v>208.92</v>
      </c>
      <c r="K70" s="154">
        <v>217.01</v>
      </c>
    </row>
    <row r="71" spans="1:11">
      <c r="A71" s="152">
        <v>426</v>
      </c>
      <c r="B71" s="153">
        <v>142.24</v>
      </c>
      <c r="C71" s="153">
        <v>152.03</v>
      </c>
      <c r="D71" s="153">
        <v>161.77000000000001</v>
      </c>
      <c r="E71" s="153">
        <v>171.46</v>
      </c>
      <c r="F71" s="153">
        <v>181.1</v>
      </c>
      <c r="G71" s="153">
        <v>190.7</v>
      </c>
      <c r="H71" s="153">
        <v>200.24</v>
      </c>
      <c r="I71" s="153">
        <v>219.18</v>
      </c>
      <c r="J71" s="153">
        <v>237.92</v>
      </c>
      <c r="K71" s="154">
        <v>247.22</v>
      </c>
    </row>
    <row r="72" spans="1:11">
      <c r="A72" s="152">
        <v>450</v>
      </c>
      <c r="B72" s="153">
        <v>150.52000000000001</v>
      </c>
      <c r="C72" s="153">
        <v>160.91</v>
      </c>
      <c r="D72" s="153">
        <v>171.24</v>
      </c>
      <c r="E72" s="153">
        <v>181.52</v>
      </c>
      <c r="F72" s="153">
        <v>191.76</v>
      </c>
      <c r="G72" s="153">
        <v>201.94</v>
      </c>
      <c r="H72" s="153">
        <v>212.08</v>
      </c>
      <c r="I72" s="153">
        <v>232.2</v>
      </c>
      <c r="J72" s="153">
        <v>252.12</v>
      </c>
      <c r="K72" s="154">
        <v>262.01</v>
      </c>
    </row>
    <row r="73" spans="1:11">
      <c r="A73" s="152">
        <v>480</v>
      </c>
      <c r="B73" s="153">
        <v>160.88</v>
      </c>
      <c r="C73" s="153">
        <v>172</v>
      </c>
      <c r="D73" s="153">
        <v>183.08</v>
      </c>
      <c r="E73" s="153">
        <v>194.1</v>
      </c>
      <c r="F73" s="153">
        <v>205.07</v>
      </c>
      <c r="G73" s="153">
        <v>216</v>
      </c>
      <c r="H73" s="153">
        <v>226.87</v>
      </c>
      <c r="I73" s="153">
        <v>248.47</v>
      </c>
      <c r="J73" s="153">
        <v>269.88</v>
      </c>
      <c r="K73" s="154">
        <v>280.51</v>
      </c>
    </row>
    <row r="74" spans="1:11">
      <c r="A74" s="152">
        <v>500</v>
      </c>
      <c r="B74" s="153">
        <v>167.79</v>
      </c>
      <c r="C74" s="153">
        <v>179.4</v>
      </c>
      <c r="D74" s="153">
        <v>190.97</v>
      </c>
      <c r="E74" s="153">
        <v>202.48</v>
      </c>
      <c r="F74" s="153">
        <v>213.95</v>
      </c>
      <c r="G74" s="153">
        <v>225.37</v>
      </c>
      <c r="H74" s="153">
        <v>236.74</v>
      </c>
      <c r="I74" s="153">
        <v>259.32</v>
      </c>
      <c r="J74" s="153">
        <v>281.72000000000003</v>
      </c>
      <c r="K74" s="154">
        <v>292.83999999999997</v>
      </c>
    </row>
    <row r="75" spans="1:11">
      <c r="A75" s="152">
        <v>530</v>
      </c>
      <c r="B75" s="153">
        <v>178.14</v>
      </c>
      <c r="C75" s="153">
        <v>190.5</v>
      </c>
      <c r="D75" s="153">
        <v>202.8</v>
      </c>
      <c r="E75" s="153">
        <v>215.06</v>
      </c>
      <c r="F75" s="153">
        <v>227.27</v>
      </c>
      <c r="G75" s="153">
        <v>239.42</v>
      </c>
      <c r="H75" s="153">
        <v>251.53</v>
      </c>
      <c r="I75" s="153">
        <v>275.60000000000002</v>
      </c>
      <c r="J75" s="153">
        <v>299.47000000000003</v>
      </c>
      <c r="K75" s="154">
        <v>311.33</v>
      </c>
    </row>
    <row r="76" spans="1:11" ht="18">
      <c r="A76" s="159" t="s">
        <v>116</v>
      </c>
      <c r="B76" s="412" t="s">
        <v>172</v>
      </c>
      <c r="C76" s="413"/>
      <c r="D76" s="413"/>
      <c r="E76" s="413"/>
      <c r="F76" s="413"/>
      <c r="G76" s="413"/>
      <c r="H76" s="413"/>
      <c r="I76" s="413"/>
      <c r="J76" s="413"/>
      <c r="K76" s="414"/>
    </row>
    <row r="77" spans="1:11" ht="14.25">
      <c r="A77" s="160"/>
      <c r="B77" s="157">
        <v>26</v>
      </c>
      <c r="C77" s="157">
        <v>28</v>
      </c>
      <c r="D77" s="157">
        <v>30</v>
      </c>
      <c r="E77" s="157">
        <v>32</v>
      </c>
      <c r="F77" s="157">
        <v>34</v>
      </c>
      <c r="G77" s="157">
        <v>36</v>
      </c>
      <c r="H77" s="157">
        <v>38</v>
      </c>
      <c r="I77" s="157">
        <v>40</v>
      </c>
      <c r="J77" s="157">
        <v>42</v>
      </c>
      <c r="K77" s="158"/>
    </row>
    <row r="78" spans="1:11" ht="18">
      <c r="A78" s="161" t="s">
        <v>133</v>
      </c>
      <c r="B78" s="400" t="s">
        <v>174</v>
      </c>
      <c r="C78" s="401"/>
      <c r="D78" s="401"/>
      <c r="E78" s="401"/>
      <c r="F78" s="401"/>
      <c r="G78" s="401"/>
      <c r="H78" s="401"/>
      <c r="I78" s="401"/>
      <c r="J78" s="401"/>
      <c r="K78" s="402"/>
    </row>
    <row r="79" spans="1:11">
      <c r="A79" s="152">
        <v>108</v>
      </c>
      <c r="B79" s="153">
        <v>52.58</v>
      </c>
      <c r="C79" s="153"/>
      <c r="D79" s="153"/>
      <c r="E79" s="153"/>
      <c r="F79" s="153"/>
      <c r="G79" s="153"/>
      <c r="H79" s="153"/>
      <c r="I79" s="153"/>
      <c r="J79" s="153"/>
      <c r="K79" s="154"/>
    </row>
    <row r="80" spans="1:11">
      <c r="A80" s="152">
        <v>121</v>
      </c>
      <c r="B80" s="153">
        <v>60.91</v>
      </c>
      <c r="C80" s="153"/>
      <c r="D80" s="153"/>
      <c r="E80" s="153"/>
      <c r="F80" s="153"/>
      <c r="G80" s="153"/>
      <c r="H80" s="153"/>
      <c r="I80" s="153"/>
      <c r="J80" s="153"/>
      <c r="K80" s="154"/>
    </row>
    <row r="81" spans="1:11">
      <c r="A81" s="152">
        <v>133</v>
      </c>
      <c r="B81" s="153">
        <v>68.599999999999994</v>
      </c>
      <c r="C81" s="153">
        <v>72.5</v>
      </c>
      <c r="D81" s="153">
        <v>76.2</v>
      </c>
      <c r="E81" s="153">
        <v>79.7</v>
      </c>
      <c r="F81" s="153"/>
      <c r="G81" s="153"/>
      <c r="H81" s="153"/>
      <c r="I81" s="153"/>
      <c r="J81" s="153"/>
      <c r="K81" s="154"/>
    </row>
    <row r="82" spans="1:11">
      <c r="A82" s="152">
        <v>146</v>
      </c>
      <c r="B82" s="153">
        <v>76.94</v>
      </c>
      <c r="C82" s="153">
        <v>81.48</v>
      </c>
      <c r="D82" s="153">
        <v>85.88</v>
      </c>
      <c r="E82" s="153">
        <v>89.96</v>
      </c>
      <c r="F82" s="153">
        <v>93.91</v>
      </c>
      <c r="G82" s="153">
        <v>97.65</v>
      </c>
      <c r="H82" s="153"/>
      <c r="I82" s="153"/>
      <c r="J82" s="153"/>
      <c r="K82" s="154"/>
    </row>
    <row r="83" spans="1:11">
      <c r="A83" s="152">
        <v>159</v>
      </c>
      <c r="B83" s="153">
        <v>85.27</v>
      </c>
      <c r="C83" s="153">
        <v>90.45</v>
      </c>
      <c r="D83" s="153">
        <v>95.43</v>
      </c>
      <c r="E83" s="153">
        <v>100.22</v>
      </c>
      <c r="F83" s="153">
        <v>104.81</v>
      </c>
      <c r="G83" s="153">
        <v>109.19</v>
      </c>
      <c r="H83" s="153"/>
      <c r="I83" s="153"/>
      <c r="J83" s="153"/>
      <c r="K83" s="154"/>
    </row>
    <row r="84" spans="1:11">
      <c r="A84" s="152">
        <v>168</v>
      </c>
      <c r="B84" s="153">
        <v>91.04</v>
      </c>
      <c r="C84" s="153">
        <v>96.67</v>
      </c>
      <c r="D84" s="153">
        <v>102.09</v>
      </c>
      <c r="E84" s="153">
        <v>107.32</v>
      </c>
      <c r="F84" s="153">
        <v>112.35</v>
      </c>
      <c r="G84" s="153">
        <v>117.18</v>
      </c>
      <c r="H84" s="153">
        <v>121.82</v>
      </c>
      <c r="I84" s="153">
        <v>126.26</v>
      </c>
      <c r="J84" s="153"/>
      <c r="K84" s="154"/>
    </row>
    <row r="85" spans="1:11">
      <c r="A85" s="152">
        <v>194</v>
      </c>
      <c r="B85" s="153">
        <v>107.71</v>
      </c>
      <c r="C85" s="153">
        <v>114.62</v>
      </c>
      <c r="D85" s="153">
        <v>121.33</v>
      </c>
      <c r="E85" s="153">
        <v>127.84</v>
      </c>
      <c r="F85" s="153">
        <v>134.15</v>
      </c>
      <c r="G85" s="153">
        <v>140.27000000000001</v>
      </c>
      <c r="H85" s="153">
        <v>146.18</v>
      </c>
      <c r="I85" s="153">
        <v>151.91</v>
      </c>
      <c r="J85" s="153">
        <v>157.43</v>
      </c>
      <c r="K85" s="154"/>
    </row>
    <row r="86" spans="1:11">
      <c r="A86" s="152">
        <v>219</v>
      </c>
      <c r="B86" s="153">
        <v>123.74</v>
      </c>
      <c r="C86" s="153">
        <v>131.88</v>
      </c>
      <c r="D86" s="153">
        <v>139.82</v>
      </c>
      <c r="E86" s="153">
        <v>147.57</v>
      </c>
      <c r="F86" s="153">
        <v>155.11000000000001</v>
      </c>
      <c r="G86" s="153">
        <v>162.46</v>
      </c>
      <c r="H86" s="153">
        <v>169.61</v>
      </c>
      <c r="I86" s="153">
        <v>176.57</v>
      </c>
      <c r="J86" s="153">
        <v>183.32</v>
      </c>
      <c r="K86" s="154"/>
    </row>
    <row r="87" spans="1:11">
      <c r="A87" s="152">
        <v>245</v>
      </c>
      <c r="B87" s="153">
        <v>140.41</v>
      </c>
      <c r="C87" s="153">
        <v>149.83000000000001</v>
      </c>
      <c r="D87" s="153">
        <v>159.06</v>
      </c>
      <c r="E87" s="153">
        <v>168.08</v>
      </c>
      <c r="F87" s="153">
        <v>176.91</v>
      </c>
      <c r="G87" s="153">
        <v>185.54</v>
      </c>
      <c r="H87" s="153">
        <v>193.98</v>
      </c>
      <c r="I87" s="153">
        <v>202.21</v>
      </c>
      <c r="J87" s="153">
        <v>210.25</v>
      </c>
      <c r="K87" s="154"/>
    </row>
    <row r="88" spans="1:11">
      <c r="A88" s="152">
        <v>273</v>
      </c>
      <c r="B88" s="153">
        <v>158.37</v>
      </c>
      <c r="C88" s="153">
        <v>169.17</v>
      </c>
      <c r="D88" s="153">
        <v>179.77</v>
      </c>
      <c r="E88" s="153">
        <v>190.18</v>
      </c>
      <c r="F88" s="153">
        <v>200.39</v>
      </c>
      <c r="G88" s="153">
        <v>210.4</v>
      </c>
      <c r="H88" s="153">
        <v>220.21</v>
      </c>
      <c r="I88" s="153">
        <v>229.83</v>
      </c>
      <c r="J88" s="153">
        <v>239.25</v>
      </c>
      <c r="K88" s="154"/>
    </row>
    <row r="89" spans="1:11">
      <c r="A89" s="152">
        <v>299</v>
      </c>
      <c r="B89" s="153">
        <v>175.04</v>
      </c>
      <c r="C89" s="153">
        <v>187.12</v>
      </c>
      <c r="D89" s="153">
        <v>199.01</v>
      </c>
      <c r="E89" s="153">
        <v>210.7</v>
      </c>
      <c r="F89" s="153">
        <v>222.19</v>
      </c>
      <c r="G89" s="153">
        <v>233.48</v>
      </c>
      <c r="H89" s="153">
        <v>244.58</v>
      </c>
      <c r="I89" s="153">
        <v>255.48</v>
      </c>
      <c r="J89" s="153">
        <v>266.18</v>
      </c>
      <c r="K89" s="154"/>
    </row>
    <row r="90" spans="1:11">
      <c r="A90" s="152">
        <v>325</v>
      </c>
      <c r="B90" s="153">
        <v>191.71</v>
      </c>
      <c r="C90" s="153">
        <v>205.07</v>
      </c>
      <c r="D90" s="153">
        <v>218.24</v>
      </c>
      <c r="E90" s="153">
        <v>231.21</v>
      </c>
      <c r="F90" s="153">
        <v>243.99</v>
      </c>
      <c r="G90" s="153">
        <v>256.56</v>
      </c>
      <c r="H90" s="153">
        <v>268.94</v>
      </c>
      <c r="I90" s="153">
        <v>281.12</v>
      </c>
      <c r="J90" s="153">
        <v>293.11</v>
      </c>
      <c r="K90" s="154"/>
    </row>
    <row r="91" spans="1:11">
      <c r="A91" s="152">
        <v>351</v>
      </c>
      <c r="B91" s="153">
        <v>208.38</v>
      </c>
      <c r="C91" s="153">
        <v>223.03</v>
      </c>
      <c r="D91" s="153">
        <v>237.48</v>
      </c>
      <c r="E91" s="153">
        <v>251.73</v>
      </c>
      <c r="F91" s="153">
        <v>265.79000000000002</v>
      </c>
      <c r="G91" s="153">
        <v>279.64</v>
      </c>
      <c r="H91" s="153">
        <v>293.31</v>
      </c>
      <c r="I91" s="153">
        <v>306.77</v>
      </c>
      <c r="J91" s="153">
        <v>320.04000000000002</v>
      </c>
      <c r="K91" s="154"/>
    </row>
    <row r="92" spans="1:11">
      <c r="A92" s="152">
        <v>377</v>
      </c>
      <c r="B92" s="153">
        <v>225.05</v>
      </c>
      <c r="C92" s="153">
        <v>240.98</v>
      </c>
      <c r="D92" s="153">
        <v>256.70999999999998</v>
      </c>
      <c r="E92" s="153">
        <v>272.25</v>
      </c>
      <c r="F92" s="153">
        <v>287.58</v>
      </c>
      <c r="G92" s="153">
        <v>302.73</v>
      </c>
      <c r="H92" s="153">
        <v>317.67</v>
      </c>
      <c r="I92" s="153">
        <v>332.42</v>
      </c>
      <c r="J92" s="153">
        <v>346.97</v>
      </c>
      <c r="K92" s="154"/>
    </row>
    <row r="93" spans="1:11">
      <c r="A93" s="152">
        <v>426</v>
      </c>
      <c r="B93" s="153">
        <v>256.45999999999998</v>
      </c>
      <c r="C93" s="153">
        <v>274.81</v>
      </c>
      <c r="D93" s="153">
        <v>292.95999999999998</v>
      </c>
      <c r="E93" s="153">
        <v>310.91000000000003</v>
      </c>
      <c r="F93" s="153">
        <v>328.67</v>
      </c>
      <c r="G93" s="153">
        <v>346.23</v>
      </c>
      <c r="H93" s="153">
        <v>363.59</v>
      </c>
      <c r="I93" s="153">
        <v>380.75</v>
      </c>
      <c r="J93" s="153">
        <v>397.72</v>
      </c>
      <c r="K93" s="154"/>
    </row>
    <row r="94" spans="1:11">
      <c r="A94" s="152">
        <v>450</v>
      </c>
      <c r="B94" s="153">
        <v>271.85000000000002</v>
      </c>
      <c r="C94" s="153">
        <v>291.38</v>
      </c>
      <c r="D94" s="153">
        <v>310.72000000000003</v>
      </c>
      <c r="E94" s="153">
        <v>329.85</v>
      </c>
      <c r="F94" s="153">
        <v>348.79</v>
      </c>
      <c r="G94" s="153">
        <v>367.53</v>
      </c>
      <c r="H94" s="153">
        <v>386.08</v>
      </c>
      <c r="I94" s="153">
        <v>404.42</v>
      </c>
      <c r="J94" s="153">
        <v>422.57</v>
      </c>
      <c r="K94" s="154"/>
    </row>
    <row r="95" spans="1:11">
      <c r="A95" s="152">
        <v>480</v>
      </c>
      <c r="B95" s="153">
        <v>291.08999999999997</v>
      </c>
      <c r="C95" s="153">
        <v>312.10000000000002</v>
      </c>
      <c r="D95" s="153">
        <v>332.91</v>
      </c>
      <c r="E95" s="153">
        <v>353.53</v>
      </c>
      <c r="F95" s="153">
        <v>373.94</v>
      </c>
      <c r="G95" s="153">
        <v>394.17</v>
      </c>
      <c r="H95" s="153">
        <v>414.19</v>
      </c>
      <c r="I95" s="153">
        <v>434.02</v>
      </c>
      <c r="J95" s="153">
        <v>453.65</v>
      </c>
      <c r="K95" s="154"/>
    </row>
    <row r="96" spans="1:11">
      <c r="A96" s="152">
        <v>500</v>
      </c>
      <c r="B96" s="153">
        <v>303.91000000000003</v>
      </c>
      <c r="C96" s="153">
        <v>325.91000000000003</v>
      </c>
      <c r="D96" s="153">
        <v>347.71</v>
      </c>
      <c r="E96" s="153">
        <v>369.31</v>
      </c>
      <c r="F96" s="153">
        <v>390.71</v>
      </c>
      <c r="G96" s="153">
        <v>411.92</v>
      </c>
      <c r="H96" s="153">
        <v>432.93</v>
      </c>
      <c r="I96" s="153">
        <v>453.74</v>
      </c>
      <c r="J96" s="153">
        <v>474.36</v>
      </c>
      <c r="K96" s="154"/>
    </row>
    <row r="97" spans="1:11">
      <c r="A97" s="152">
        <v>530</v>
      </c>
      <c r="B97" s="153">
        <v>323.14</v>
      </c>
      <c r="C97" s="153">
        <v>346.62</v>
      </c>
      <c r="D97" s="153">
        <v>369.9</v>
      </c>
      <c r="E97" s="153">
        <v>392.98</v>
      </c>
      <c r="F97" s="153">
        <v>415.87</v>
      </c>
      <c r="G97" s="153">
        <v>438.55</v>
      </c>
      <c r="H97" s="153">
        <v>461.04</v>
      </c>
      <c r="I97" s="153">
        <v>483.34</v>
      </c>
      <c r="J97" s="153">
        <v>505.43</v>
      </c>
      <c r="K97" s="154"/>
    </row>
    <row r="98" spans="1:11" ht="18">
      <c r="A98" s="159" t="s">
        <v>116</v>
      </c>
      <c r="B98" s="412" t="s">
        <v>170</v>
      </c>
      <c r="C98" s="413"/>
      <c r="D98" s="413"/>
      <c r="E98" s="413"/>
      <c r="F98" s="413"/>
      <c r="G98" s="413"/>
      <c r="H98" s="413"/>
      <c r="I98" s="413"/>
      <c r="J98" s="413"/>
      <c r="K98" s="414"/>
    </row>
    <row r="99" spans="1:11" ht="14.25">
      <c r="A99" s="160"/>
      <c r="B99" s="157">
        <v>45</v>
      </c>
      <c r="C99" s="157">
        <v>48</v>
      </c>
      <c r="D99" s="157">
        <v>50</v>
      </c>
      <c r="E99" s="157">
        <v>56</v>
      </c>
      <c r="F99" s="157">
        <v>60</v>
      </c>
      <c r="G99" s="157">
        <v>63</v>
      </c>
      <c r="H99" s="157">
        <v>65</v>
      </c>
      <c r="I99" s="157">
        <v>70</v>
      </c>
      <c r="J99" s="157"/>
      <c r="K99" s="158"/>
    </row>
    <row r="100" spans="1:11" ht="18">
      <c r="A100" s="161" t="s">
        <v>133</v>
      </c>
      <c r="B100" s="400" t="s">
        <v>171</v>
      </c>
      <c r="C100" s="401"/>
      <c r="D100" s="401"/>
      <c r="E100" s="401"/>
      <c r="F100" s="401"/>
      <c r="G100" s="401"/>
      <c r="H100" s="401"/>
      <c r="I100" s="401"/>
      <c r="J100" s="401"/>
      <c r="K100" s="402"/>
    </row>
    <row r="101" spans="1:11">
      <c r="A101" s="152">
        <v>194</v>
      </c>
      <c r="B101" s="153">
        <v>165.35</v>
      </c>
      <c r="C101" s="153"/>
      <c r="D101" s="153"/>
      <c r="E101" s="153"/>
      <c r="F101" s="153"/>
      <c r="G101" s="153"/>
      <c r="H101" s="153"/>
      <c r="I101" s="153"/>
      <c r="J101" s="153"/>
      <c r="K101" s="154"/>
    </row>
    <row r="102" spans="1:11">
      <c r="A102" s="152">
        <v>219</v>
      </c>
      <c r="B102" s="153">
        <v>193.09</v>
      </c>
      <c r="C102" s="153">
        <v>202.41</v>
      </c>
      <c r="D102" s="153">
        <v>208.38</v>
      </c>
      <c r="E102" s="153"/>
      <c r="F102" s="153"/>
      <c r="G102" s="153"/>
      <c r="H102" s="153"/>
      <c r="I102" s="153"/>
      <c r="J102" s="153"/>
      <c r="K102" s="154"/>
    </row>
    <row r="103" spans="1:11">
      <c r="A103" s="152">
        <v>245</v>
      </c>
      <c r="B103" s="153">
        <v>221.94</v>
      </c>
      <c r="C103" s="153">
        <v>233.18</v>
      </c>
      <c r="D103" s="153">
        <v>240.44</v>
      </c>
      <c r="E103" s="153"/>
      <c r="F103" s="153"/>
      <c r="G103" s="153"/>
      <c r="H103" s="153"/>
      <c r="I103" s="153"/>
      <c r="J103" s="153"/>
      <c r="K103" s="154"/>
    </row>
    <row r="104" spans="1:11">
      <c r="A104" s="152">
        <v>273</v>
      </c>
      <c r="B104" s="153">
        <v>253.01</v>
      </c>
      <c r="C104" s="153">
        <v>266.33</v>
      </c>
      <c r="D104" s="153">
        <v>274.95999999999998</v>
      </c>
      <c r="E104" s="153"/>
      <c r="F104" s="153"/>
      <c r="G104" s="153"/>
      <c r="H104" s="153"/>
      <c r="I104" s="153"/>
      <c r="J104" s="153"/>
      <c r="K104" s="154"/>
    </row>
    <row r="105" spans="1:11">
      <c r="A105" s="152">
        <v>299</v>
      </c>
      <c r="B105" s="153">
        <v>281.86</v>
      </c>
      <c r="C105" s="153">
        <v>297.10000000000002</v>
      </c>
      <c r="D105" s="153">
        <v>307.02</v>
      </c>
      <c r="E105" s="153">
        <v>335.57</v>
      </c>
      <c r="F105" s="153">
        <v>353.62</v>
      </c>
      <c r="G105" s="153"/>
      <c r="H105" s="153"/>
      <c r="I105" s="153"/>
      <c r="J105" s="153"/>
      <c r="K105" s="154"/>
    </row>
    <row r="106" spans="1:11">
      <c r="A106" s="152">
        <v>325</v>
      </c>
      <c r="B106" s="153">
        <v>310.72000000000003</v>
      </c>
      <c r="C106" s="153">
        <v>327.88</v>
      </c>
      <c r="D106" s="153">
        <v>339.07</v>
      </c>
      <c r="E106" s="153">
        <v>371.48</v>
      </c>
      <c r="F106" s="153">
        <v>392.09</v>
      </c>
      <c r="G106" s="153"/>
      <c r="H106" s="153"/>
      <c r="I106" s="153"/>
      <c r="J106" s="153"/>
      <c r="K106" s="154"/>
    </row>
    <row r="107" spans="1:11">
      <c r="A107" s="152">
        <v>351</v>
      </c>
      <c r="B107" s="153">
        <v>339.57</v>
      </c>
      <c r="C107" s="153">
        <v>358.66</v>
      </c>
      <c r="D107" s="153">
        <v>371.13</v>
      </c>
      <c r="E107" s="153">
        <v>407.38</v>
      </c>
      <c r="F107" s="153">
        <v>430.56</v>
      </c>
      <c r="G107" s="153"/>
      <c r="H107" s="153"/>
      <c r="I107" s="153"/>
      <c r="J107" s="153"/>
      <c r="K107" s="154"/>
    </row>
    <row r="108" spans="1:11">
      <c r="A108" s="152">
        <v>377</v>
      </c>
      <c r="B108" s="153">
        <v>368.42</v>
      </c>
      <c r="C108" s="153">
        <v>389.43</v>
      </c>
      <c r="D108" s="153">
        <v>403.19</v>
      </c>
      <c r="E108" s="153">
        <v>443.29</v>
      </c>
      <c r="F108" s="153">
        <v>469.03</v>
      </c>
      <c r="G108" s="153">
        <v>487.82</v>
      </c>
      <c r="H108" s="153">
        <v>500.1</v>
      </c>
      <c r="I108" s="153">
        <v>529.94000000000005</v>
      </c>
      <c r="J108" s="153"/>
      <c r="K108" s="154"/>
    </row>
    <row r="109" spans="1:11">
      <c r="A109" s="152">
        <v>426</v>
      </c>
      <c r="B109" s="153">
        <v>422.8</v>
      </c>
      <c r="C109" s="153">
        <v>447.43</v>
      </c>
      <c r="D109" s="153">
        <v>463.61</v>
      </c>
      <c r="E109" s="153">
        <v>510.96</v>
      </c>
      <c r="F109" s="153">
        <v>541.53</v>
      </c>
      <c r="G109" s="153">
        <v>563.95000000000005</v>
      </c>
      <c r="H109" s="153">
        <v>578.65</v>
      </c>
      <c r="I109" s="153">
        <v>614.53</v>
      </c>
      <c r="J109" s="153"/>
      <c r="K109" s="154"/>
    </row>
    <row r="110" spans="1:11">
      <c r="A110" s="152">
        <v>450</v>
      </c>
      <c r="B110" s="153">
        <v>449.43</v>
      </c>
      <c r="C110" s="153">
        <v>475.84</v>
      </c>
      <c r="D110" s="153">
        <v>493.2</v>
      </c>
      <c r="E110" s="153">
        <v>544.1</v>
      </c>
      <c r="F110" s="153">
        <v>577.04</v>
      </c>
      <c r="G110" s="153">
        <v>601.24</v>
      </c>
      <c r="H110" s="153">
        <v>617.12</v>
      </c>
      <c r="I110" s="153">
        <v>655.96</v>
      </c>
      <c r="J110" s="153"/>
      <c r="K110" s="154"/>
    </row>
    <row r="111" spans="1:11">
      <c r="A111" s="152">
        <v>480</v>
      </c>
      <c r="B111" s="153">
        <v>482.72</v>
      </c>
      <c r="C111" s="153">
        <v>511.35</v>
      </c>
      <c r="D111" s="153">
        <v>530.19000000000005</v>
      </c>
      <c r="E111" s="153">
        <v>585.53</v>
      </c>
      <c r="F111" s="153">
        <v>621.42999999999995</v>
      </c>
      <c r="G111" s="153">
        <v>647.84</v>
      </c>
      <c r="H111" s="153">
        <v>665.2</v>
      </c>
      <c r="I111" s="153">
        <v>707.74</v>
      </c>
      <c r="J111" s="153"/>
      <c r="K111" s="154"/>
    </row>
    <row r="112" spans="1:11">
      <c r="A112" s="152">
        <v>500</v>
      </c>
      <c r="B112" s="153">
        <v>504.91</v>
      </c>
      <c r="C112" s="153">
        <v>535.02</v>
      </c>
      <c r="D112" s="153">
        <v>554.85</v>
      </c>
      <c r="E112" s="153">
        <v>613.15</v>
      </c>
      <c r="F112" s="153">
        <v>651.02</v>
      </c>
      <c r="G112" s="153">
        <v>678.91</v>
      </c>
      <c r="H112" s="153">
        <v>697.26</v>
      </c>
      <c r="I112" s="153">
        <v>742.27</v>
      </c>
      <c r="J112" s="153"/>
      <c r="K112" s="154"/>
    </row>
    <row r="113" spans="1:11">
      <c r="A113" s="152">
        <v>530</v>
      </c>
      <c r="B113" s="153">
        <v>538.20000000000005</v>
      </c>
      <c r="C113" s="153">
        <v>570.53</v>
      </c>
      <c r="D113" s="153">
        <v>591.84</v>
      </c>
      <c r="E113" s="153">
        <v>654.57000000000005</v>
      </c>
      <c r="F113" s="153">
        <v>695.41</v>
      </c>
      <c r="G113" s="153">
        <v>725.52</v>
      </c>
      <c r="H113" s="153">
        <v>745.35</v>
      </c>
      <c r="I113" s="153">
        <v>794.06</v>
      </c>
      <c r="J113" s="162"/>
      <c r="K113" s="163"/>
    </row>
    <row r="114" spans="1:11">
      <c r="A114" s="415"/>
      <c r="B114" s="416"/>
      <c r="C114" s="416"/>
      <c r="D114" s="416"/>
      <c r="E114" s="416"/>
      <c r="F114" s="416"/>
      <c r="G114" s="416"/>
      <c r="H114" s="416"/>
      <c r="I114" s="416"/>
      <c r="J114" s="416"/>
      <c r="K114" s="417"/>
    </row>
    <row r="115" spans="1:11">
      <c r="A115" s="418" t="s">
        <v>175</v>
      </c>
      <c r="B115" s="419"/>
      <c r="C115" s="419"/>
      <c r="D115" s="419"/>
      <c r="E115" s="419"/>
      <c r="F115" s="419"/>
      <c r="G115" s="419"/>
      <c r="H115" s="419"/>
      <c r="I115" s="419"/>
      <c r="J115" s="419"/>
      <c r="K115" s="420"/>
    </row>
    <row r="116" spans="1:11">
      <c r="A116" s="418" t="s">
        <v>176</v>
      </c>
      <c r="B116" s="419"/>
      <c r="C116" s="419"/>
      <c r="D116" s="419"/>
      <c r="E116" s="419"/>
      <c r="F116" s="419"/>
      <c r="G116" s="419"/>
      <c r="H116" s="419"/>
      <c r="I116" s="419"/>
      <c r="J116" s="419"/>
      <c r="K116" s="420"/>
    </row>
  </sheetData>
  <mergeCells count="15">
    <mergeCell ref="A114:K114"/>
    <mergeCell ref="A115:K115"/>
    <mergeCell ref="A116:K116"/>
    <mergeCell ref="B50:K50"/>
    <mergeCell ref="B52:K52"/>
    <mergeCell ref="B76:K76"/>
    <mergeCell ref="B78:K78"/>
    <mergeCell ref="B98:K98"/>
    <mergeCell ref="B100:K100"/>
    <mergeCell ref="B25:K25"/>
    <mergeCell ref="A1:K1"/>
    <mergeCell ref="A2:K2"/>
    <mergeCell ref="B3:K3"/>
    <mergeCell ref="B5:K5"/>
    <mergeCell ref="B23:K23"/>
  </mergeCells>
  <phoneticPr fontId="4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焊接钢管</vt:lpstr>
      <vt:lpstr>无缝钢管</vt:lpstr>
      <vt:lpstr>薄壁钢管</vt:lpstr>
      <vt:lpstr>球墨铸铁</vt:lpstr>
      <vt:lpstr>不锈钢SUS304</vt:lpstr>
      <vt:lpstr>不锈钢管</vt:lpstr>
      <vt:lpstr>铜管</vt:lpstr>
      <vt:lpstr>结构钢管</vt:lpstr>
      <vt:lpstr>高压锅炉钢管</vt:lpstr>
      <vt:lpstr>低压锅炉钢管</vt:lpstr>
      <vt:lpstr>Macro1</vt:lpstr>
      <vt:lpstr>不锈钢SUS304!Print_Area</vt:lpstr>
      <vt:lpstr>不锈钢SUS304!Print_Titles</vt:lpstr>
    </vt:vector>
  </TitlesOfParts>
  <Company>cppei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雷安明</cp:lastModifiedBy>
  <dcterms:created xsi:type="dcterms:W3CDTF">2014-06-19T01:40:26Z</dcterms:created>
  <dcterms:modified xsi:type="dcterms:W3CDTF">2019-09-15T06:04:20Z</dcterms:modified>
</cp:coreProperties>
</file>