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showHorizontalScroll="0" xWindow="0" yWindow="0" windowWidth="23040" windowHeight="9360" tabRatio="823"/>
  </bookViews>
  <sheets>
    <sheet name="钢材预算" sheetId="13" r:id="rId1"/>
    <sheet name="折边板材预算" sheetId="12" r:id="rId2"/>
    <sheet name="玻璃预算" sheetId="11" r:id="rId3"/>
    <sheet name="不锈钢预算" sheetId="10" r:id="rId4"/>
    <sheet name="表格" sheetId="9" r:id="rId5"/>
    <sheet name="普通型钢" sheetId="1" r:id="rId6"/>
    <sheet name="轻型型钢" sheetId="2" r:id="rId7"/>
    <sheet name="大通H钢" sheetId="3" r:id="rId8"/>
    <sheet name="常用方管" sheetId="5" r:id="rId9"/>
    <sheet name="花纹钢板" sheetId="6" r:id="rId10"/>
    <sheet name="钢板网" sheetId="4" r:id="rId11"/>
    <sheet name="马钢热轧H钢" sheetId="7" r:id="rId12"/>
    <sheet name="山东莱钢" sheetId="8" r:id="rId13"/>
  </sheets>
  <definedNames>
    <definedName name="_xlnm._FilterDatabase" localSheetId="8" hidden="1">常用方管!$C$3:$H$795</definedName>
    <definedName name="_xlnm._FilterDatabase" localSheetId="7" hidden="1">大通H钢!$C$3:$K$338</definedName>
    <definedName name="_xlnm._FilterDatabase" localSheetId="10" hidden="1">钢板网!$C$3:$K$75</definedName>
    <definedName name="_xlnm._FilterDatabase" localSheetId="9" hidden="1">花纹钢板!$C$3:$K$3</definedName>
    <definedName name="_xlnm._FilterDatabase" localSheetId="11" hidden="1">马钢热轧H钢!$C$3:$K$70</definedName>
    <definedName name="_xlnm._FilterDatabase" localSheetId="5" hidden="1">普通型钢!$C$3:$K$236</definedName>
    <definedName name="_xlnm._FilterDatabase" localSheetId="6" hidden="1">轻型型钢!$C$3:$K$53</definedName>
    <definedName name="_xlnm._FilterDatabase" localSheetId="12" hidden="1">山东莱钢!$C$3:$K$3</definedName>
    <definedName name="_xlnm.Print_Area" localSheetId="4">表格!$A$1:$P$33</definedName>
    <definedName name="_xlnm.Print_Area" localSheetId="2">玻璃预算!$A$1:$V$25</definedName>
    <definedName name="_xlnm.Print_Area" localSheetId="3">不锈钢预算!$A$1:$V$31</definedName>
    <definedName name="_xlnm.Print_Area" localSheetId="8">常用方管!$A$1:$V$800</definedName>
    <definedName name="_xlnm.Print_Area" localSheetId="7">大通H钢!$A$1:$V$345</definedName>
    <definedName name="_xlnm.Print_Area" localSheetId="10">钢板网!$A$1:$V$75</definedName>
    <definedName name="_xlnm.Print_Area" localSheetId="0">钢材预算!$A$1:$V$31</definedName>
    <definedName name="_xlnm.Print_Area" localSheetId="9">花纹钢板!$A$1:$V$35</definedName>
    <definedName name="_xlnm.Print_Area" localSheetId="11">马钢热轧H钢!$A$1:$V$70</definedName>
    <definedName name="_xlnm.Print_Area" localSheetId="5">普通型钢!$A$1:$V$237</definedName>
    <definedName name="_xlnm.Print_Area" localSheetId="6">轻型型钢!$A$1:$V$56</definedName>
    <definedName name="_xlnm.Print_Area" localSheetId="12">山东莱钢!$A$1:$V$39</definedName>
    <definedName name="_xlnm.Print_Titles" localSheetId="8">常用方管!$2:$2</definedName>
    <definedName name="_xlnm.Print_Titles" localSheetId="7">大通H钢!$2:$2</definedName>
    <definedName name="_xlnm.Print_Titles" localSheetId="10">钢板网!$2:$2</definedName>
    <definedName name="_xlnm.Print_Titles" localSheetId="11">马钢热轧H钢!$2:$2</definedName>
    <definedName name="_xlnm.Print_Titles" localSheetId="5">普通型钢!$2:$2</definedName>
    <definedName name="_xlnm.Print_Titles" localSheetId="6">轻型型钢!$2:$2</definedName>
    <definedName name="_xlnm.Print_Titles" localSheetId="12">山东莱钢!$2:$2</definedName>
  </definedNames>
  <calcPr calcId="152511" fullCalcOnLoad="1"/>
</workbook>
</file>

<file path=xl/calcChain.xml><?xml version="1.0" encoding="utf-8"?>
<calcChain xmlns="http://schemas.openxmlformats.org/spreadsheetml/2006/main">
  <c r="L30" i="10" l="1"/>
  <c r="L30" i="13"/>
  <c r="U12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3" i="4"/>
  <c r="T12" i="4"/>
  <c r="T11" i="4"/>
  <c r="U11" i="4"/>
  <c r="T10" i="4"/>
  <c r="T9" i="4"/>
  <c r="T8" i="4"/>
  <c r="U8" i="4"/>
  <c r="T7" i="4"/>
  <c r="U7" i="4"/>
  <c r="T6" i="4"/>
  <c r="T5" i="4"/>
  <c r="T4" i="4"/>
  <c r="N15" i="4"/>
  <c r="S15" i="4"/>
  <c r="U15" i="4"/>
  <c r="R6" i="4"/>
  <c r="R8" i="4"/>
  <c r="R10" i="4"/>
  <c r="R12" i="4"/>
  <c r="R4" i="4"/>
  <c r="N13" i="4"/>
  <c r="N12" i="4"/>
  <c r="S12" i="4"/>
  <c r="N11" i="4"/>
  <c r="S11" i="4"/>
  <c r="N10" i="4"/>
  <c r="S10" i="4"/>
  <c r="N9" i="4"/>
  <c r="N8" i="4"/>
  <c r="S8" i="4"/>
  <c r="N7" i="4"/>
  <c r="S7" i="4"/>
  <c r="N6" i="4"/>
  <c r="S6" i="4"/>
  <c r="N5" i="4"/>
  <c r="N4" i="4"/>
  <c r="S4" i="4"/>
  <c r="U4" i="4"/>
  <c r="Q4" i="4"/>
  <c r="Q5" i="4"/>
  <c r="R5" i="4"/>
  <c r="Q6" i="4"/>
  <c r="Q7" i="4"/>
  <c r="R7" i="4"/>
  <c r="Q8" i="4"/>
  <c r="Q9" i="4"/>
  <c r="Q10" i="4"/>
  <c r="Q11" i="4"/>
  <c r="R11" i="4"/>
  <c r="Q12" i="4"/>
  <c r="Q13" i="4"/>
  <c r="Q15" i="4"/>
  <c r="R15" i="4"/>
  <c r="T13" i="10"/>
  <c r="R11" i="10"/>
  <c r="T13" i="13"/>
  <c r="R11" i="13"/>
  <c r="Q10" i="13"/>
  <c r="R10" i="13"/>
  <c r="Q9" i="13"/>
  <c r="R9" i="13"/>
  <c r="Q27" i="10"/>
  <c r="Q28" i="10"/>
  <c r="Q29" i="10"/>
  <c r="Q28" i="13"/>
  <c r="Q27" i="13"/>
  <c r="L29" i="10"/>
  <c r="N29" i="10"/>
  <c r="T29" i="10"/>
  <c r="S29" i="10"/>
  <c r="R29" i="10"/>
  <c r="L29" i="13"/>
  <c r="T29" i="13"/>
  <c r="U29" i="13"/>
  <c r="N29" i="13"/>
  <c r="S29" i="13"/>
  <c r="Q29" i="13"/>
  <c r="R29" i="13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Y108" i="5"/>
  <c r="Y109" i="5"/>
  <c r="Y110" i="5"/>
  <c r="Y111" i="5"/>
  <c r="Y112" i="5"/>
  <c r="Y113" i="5"/>
  <c r="Y114" i="5"/>
  <c r="Y115" i="5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2" i="5"/>
  <c r="Y133" i="5"/>
  <c r="Y134" i="5"/>
  <c r="Y135" i="5"/>
  <c r="Y136" i="5"/>
  <c r="Y137" i="5"/>
  <c r="Y138" i="5"/>
  <c r="Y139" i="5"/>
  <c r="Y140" i="5"/>
  <c r="Y141" i="5"/>
  <c r="Y142" i="5"/>
  <c r="Y143" i="5"/>
  <c r="Y144" i="5"/>
  <c r="Y145" i="5"/>
  <c r="Y146" i="5"/>
  <c r="Y147" i="5"/>
  <c r="Y148" i="5"/>
  <c r="Y149" i="5"/>
  <c r="Y150" i="5"/>
  <c r="Y151" i="5"/>
  <c r="Y152" i="5"/>
  <c r="Y153" i="5"/>
  <c r="Y154" i="5"/>
  <c r="Y155" i="5"/>
  <c r="Y156" i="5"/>
  <c r="Y157" i="5"/>
  <c r="Y158" i="5"/>
  <c r="Y159" i="5"/>
  <c r="Y160" i="5"/>
  <c r="Y161" i="5"/>
  <c r="Y162" i="5"/>
  <c r="Y163" i="5"/>
  <c r="Y164" i="5"/>
  <c r="Y165" i="5"/>
  <c r="Y166" i="5"/>
  <c r="Y167" i="5"/>
  <c r="Y168" i="5"/>
  <c r="Y169" i="5"/>
  <c r="Y170" i="5"/>
  <c r="Y171" i="5"/>
  <c r="Y172" i="5"/>
  <c r="Y173" i="5"/>
  <c r="Y174" i="5"/>
  <c r="Y175" i="5"/>
  <c r="Y176" i="5"/>
  <c r="Y177" i="5"/>
  <c r="Y178" i="5"/>
  <c r="Y179" i="5"/>
  <c r="Y180" i="5"/>
  <c r="Y181" i="5"/>
  <c r="Y182" i="5"/>
  <c r="Y183" i="5"/>
  <c r="Y184" i="5"/>
  <c r="Y185" i="5"/>
  <c r="Y186" i="5"/>
  <c r="Y187" i="5"/>
  <c r="Y188" i="5"/>
  <c r="Y189" i="5"/>
  <c r="Y190" i="5"/>
  <c r="Y191" i="5"/>
  <c r="Y192" i="5"/>
  <c r="Y193" i="5"/>
  <c r="Y194" i="5"/>
  <c r="Y195" i="5"/>
  <c r="Y196" i="5"/>
  <c r="Y197" i="5"/>
  <c r="Y198" i="5"/>
  <c r="Y199" i="5"/>
  <c r="Y200" i="5"/>
  <c r="Z200" i="5"/>
  <c r="Y201" i="5"/>
  <c r="Y202" i="5"/>
  <c r="Y203" i="5"/>
  <c r="Y204" i="5"/>
  <c r="Y205" i="5"/>
  <c r="Y206" i="5"/>
  <c r="Y207" i="5"/>
  <c r="Y208" i="5"/>
  <c r="Y209" i="5"/>
  <c r="Y210" i="5"/>
  <c r="Y211" i="5"/>
  <c r="Z211" i="5"/>
  <c r="Y212" i="5"/>
  <c r="Y213" i="5"/>
  <c r="Y214" i="5"/>
  <c r="Y215" i="5"/>
  <c r="Y216" i="5"/>
  <c r="Y217" i="5"/>
  <c r="Y218" i="5"/>
  <c r="Y219" i="5"/>
  <c r="Y220" i="5"/>
  <c r="Y221" i="5"/>
  <c r="Y222" i="5"/>
  <c r="Y223" i="5"/>
  <c r="Y224" i="5"/>
  <c r="Y225" i="5"/>
  <c r="Y226" i="5"/>
  <c r="Y227" i="5"/>
  <c r="Y228" i="5"/>
  <c r="Y229" i="5"/>
  <c r="Y230" i="5"/>
  <c r="Y231" i="5"/>
  <c r="Y232" i="5"/>
  <c r="Z232" i="5"/>
  <c r="Y233" i="5"/>
  <c r="Y234" i="5"/>
  <c r="Y235" i="5"/>
  <c r="Y236" i="5"/>
  <c r="Y237" i="5"/>
  <c r="Y238" i="5"/>
  <c r="Y239" i="5"/>
  <c r="Y240" i="5"/>
  <c r="Y241" i="5"/>
  <c r="Y242" i="5"/>
  <c r="Y243" i="5"/>
  <c r="Z243" i="5"/>
  <c r="Y244" i="5"/>
  <c r="Y245" i="5"/>
  <c r="Y246" i="5"/>
  <c r="Y247" i="5"/>
  <c r="Y248" i="5"/>
  <c r="Y249" i="5"/>
  <c r="Y250" i="5"/>
  <c r="Y251" i="5"/>
  <c r="Y252" i="5"/>
  <c r="Y253" i="5"/>
  <c r="Y254" i="5"/>
  <c r="Y255" i="5"/>
  <c r="Y256" i="5"/>
  <c r="Y257" i="5"/>
  <c r="Y258" i="5"/>
  <c r="Y259" i="5"/>
  <c r="Y260" i="5"/>
  <c r="Y261" i="5"/>
  <c r="Y262" i="5"/>
  <c r="Y263" i="5"/>
  <c r="Y264" i="5"/>
  <c r="Z264" i="5"/>
  <c r="Y265" i="5"/>
  <c r="Y266" i="5"/>
  <c r="Y267" i="5"/>
  <c r="Y268" i="5"/>
  <c r="Y269" i="5"/>
  <c r="Y270" i="5"/>
  <c r="Y271" i="5"/>
  <c r="Y272" i="5"/>
  <c r="Y273" i="5"/>
  <c r="Y274" i="5"/>
  <c r="Y275" i="5"/>
  <c r="Z275" i="5"/>
  <c r="Y276" i="5"/>
  <c r="Y277" i="5"/>
  <c r="Y278" i="5"/>
  <c r="Y279" i="5"/>
  <c r="Y280" i="5"/>
  <c r="Y281" i="5"/>
  <c r="Y282" i="5"/>
  <c r="Y283" i="5"/>
  <c r="Y284" i="5"/>
  <c r="Y285" i="5"/>
  <c r="Z285" i="5"/>
  <c r="Y286" i="5"/>
  <c r="Y287" i="5"/>
  <c r="Y288" i="5"/>
  <c r="Y289" i="5"/>
  <c r="Y290" i="5"/>
  <c r="Y291" i="5"/>
  <c r="Y292" i="5"/>
  <c r="Z292" i="5"/>
  <c r="Y293" i="5"/>
  <c r="Y294" i="5"/>
  <c r="Y295" i="5"/>
  <c r="Z295" i="5"/>
  <c r="Y296" i="5"/>
  <c r="Y297" i="5"/>
  <c r="Y298" i="5"/>
  <c r="Y299" i="5"/>
  <c r="Y300" i="5"/>
  <c r="Z300" i="5"/>
  <c r="Y301" i="5"/>
  <c r="Y302" i="5"/>
  <c r="Y303" i="5"/>
  <c r="Z303" i="5"/>
  <c r="Y304" i="5"/>
  <c r="Y305" i="5"/>
  <c r="Y306" i="5"/>
  <c r="Y307" i="5"/>
  <c r="Y308" i="5"/>
  <c r="Z308" i="5"/>
  <c r="Y309" i="5"/>
  <c r="Y310" i="5"/>
  <c r="Y311" i="5"/>
  <c r="Z311" i="5"/>
  <c r="Y312" i="5"/>
  <c r="Y313" i="5"/>
  <c r="Y314" i="5"/>
  <c r="Y315" i="5"/>
  <c r="Y316" i="5"/>
  <c r="Z316" i="5"/>
  <c r="Y317" i="5"/>
  <c r="Y318" i="5"/>
  <c r="Y319" i="5"/>
  <c r="Z319" i="5"/>
  <c r="Y320" i="5"/>
  <c r="Y321" i="5"/>
  <c r="Y322" i="5"/>
  <c r="Y323" i="5"/>
  <c r="Y324" i="5"/>
  <c r="Z324" i="5"/>
  <c r="Y325" i="5"/>
  <c r="Y326" i="5"/>
  <c r="Y327" i="5"/>
  <c r="Z327" i="5"/>
  <c r="Y328" i="5"/>
  <c r="Y329" i="5"/>
  <c r="Y330" i="5"/>
  <c r="Y331" i="5"/>
  <c r="Y332" i="5"/>
  <c r="Z332" i="5"/>
  <c r="Y333" i="5"/>
  <c r="Y334" i="5"/>
  <c r="Y335" i="5"/>
  <c r="Z335" i="5"/>
  <c r="Y336" i="5"/>
  <c r="Y337" i="5"/>
  <c r="Y338" i="5"/>
  <c r="Y339" i="5"/>
  <c r="Y340" i="5"/>
  <c r="Z340" i="5"/>
  <c r="Y341" i="5"/>
  <c r="Y342" i="5"/>
  <c r="Y343" i="5"/>
  <c r="Z343" i="5"/>
  <c r="Y344" i="5"/>
  <c r="Y345" i="5"/>
  <c r="Y346" i="5"/>
  <c r="Y347" i="5"/>
  <c r="Y348" i="5"/>
  <c r="Z348" i="5"/>
  <c r="Y349" i="5"/>
  <c r="Y350" i="5"/>
  <c r="Y351" i="5"/>
  <c r="Z351" i="5"/>
  <c r="Y352" i="5"/>
  <c r="Y353" i="5"/>
  <c r="Y354" i="5"/>
  <c r="Y355" i="5"/>
  <c r="Y356" i="5"/>
  <c r="Z356" i="5"/>
  <c r="Y357" i="5"/>
  <c r="Y358" i="5"/>
  <c r="Y359" i="5"/>
  <c r="Z359" i="5"/>
  <c r="Y360" i="5"/>
  <c r="Y361" i="5"/>
  <c r="Y362" i="5"/>
  <c r="Y363" i="5"/>
  <c r="Y364" i="5"/>
  <c r="Z364" i="5"/>
  <c r="Y365" i="5"/>
  <c r="Y366" i="5"/>
  <c r="Y367" i="5"/>
  <c r="Z367" i="5"/>
  <c r="Y368" i="5"/>
  <c r="Y369" i="5"/>
  <c r="Y370" i="5"/>
  <c r="Y371" i="5"/>
  <c r="Y372" i="5"/>
  <c r="Z372" i="5"/>
  <c r="Y373" i="5"/>
  <c r="Y374" i="5"/>
  <c r="Y375" i="5"/>
  <c r="Z375" i="5"/>
  <c r="Y376" i="5"/>
  <c r="Y377" i="5"/>
  <c r="Y378" i="5"/>
  <c r="Y379" i="5"/>
  <c r="Y380" i="5"/>
  <c r="Z380" i="5"/>
  <c r="Y381" i="5"/>
  <c r="Y382" i="5"/>
  <c r="Y383" i="5"/>
  <c r="Z383" i="5"/>
  <c r="Y384" i="5"/>
  <c r="Y385" i="5"/>
  <c r="Y386" i="5"/>
  <c r="Y387" i="5"/>
  <c r="Y388" i="5"/>
  <c r="Z388" i="5"/>
  <c r="Y389" i="5"/>
  <c r="Y390" i="5"/>
  <c r="Y391" i="5"/>
  <c r="Z391" i="5"/>
  <c r="Y392" i="5"/>
  <c r="Y393" i="5"/>
  <c r="Y394" i="5"/>
  <c r="Y395" i="5"/>
  <c r="Y396" i="5"/>
  <c r="Z396" i="5"/>
  <c r="Y397" i="5"/>
  <c r="Y398" i="5"/>
  <c r="Y399" i="5"/>
  <c r="Z399" i="5"/>
  <c r="Y400" i="5"/>
  <c r="Y401" i="5"/>
  <c r="Y402" i="5"/>
  <c r="Y403" i="5"/>
  <c r="Y404" i="5"/>
  <c r="Z404" i="5"/>
  <c r="Y405" i="5"/>
  <c r="Y406" i="5"/>
  <c r="Y407" i="5"/>
  <c r="Z407" i="5"/>
  <c r="Y408" i="5"/>
  <c r="Y409" i="5"/>
  <c r="Y410" i="5"/>
  <c r="Y411" i="5"/>
  <c r="Y412" i="5"/>
  <c r="Z412" i="5"/>
  <c r="Y413" i="5"/>
  <c r="Y414" i="5"/>
  <c r="Y415" i="5"/>
  <c r="Z415" i="5"/>
  <c r="Y416" i="5"/>
  <c r="Y417" i="5"/>
  <c r="Y418" i="5"/>
  <c r="Y419" i="5"/>
  <c r="Y420" i="5"/>
  <c r="Z420" i="5"/>
  <c r="Y421" i="5"/>
  <c r="Y422" i="5"/>
  <c r="Y423" i="5"/>
  <c r="Z423" i="5"/>
  <c r="Y424" i="5"/>
  <c r="Y425" i="5"/>
  <c r="Y426" i="5"/>
  <c r="Y427" i="5"/>
  <c r="Y428" i="5"/>
  <c r="Z428" i="5"/>
  <c r="Y429" i="5"/>
  <c r="Y430" i="5"/>
  <c r="Y431" i="5"/>
  <c r="Z431" i="5"/>
  <c r="Y432" i="5"/>
  <c r="Y433" i="5"/>
  <c r="Y434" i="5"/>
  <c r="Y435" i="5"/>
  <c r="Y436" i="5"/>
  <c r="Z436" i="5"/>
  <c r="Y437" i="5"/>
  <c r="Y438" i="5"/>
  <c r="Y439" i="5"/>
  <c r="Z439" i="5"/>
  <c r="Y440" i="5"/>
  <c r="Z440" i="5"/>
  <c r="Y441" i="5"/>
  <c r="Y442" i="5"/>
  <c r="Y443" i="5"/>
  <c r="Y444" i="5"/>
  <c r="Z444" i="5"/>
  <c r="Y445" i="5"/>
  <c r="Y446" i="5"/>
  <c r="Y447" i="5"/>
  <c r="Z447" i="5"/>
  <c r="Y448" i="5"/>
  <c r="Z448" i="5"/>
  <c r="Y449" i="5"/>
  <c r="Y450" i="5"/>
  <c r="Y451" i="5"/>
  <c r="Y452" i="5"/>
  <c r="Z452" i="5"/>
  <c r="Y453" i="5"/>
  <c r="Y454" i="5"/>
  <c r="Y455" i="5"/>
  <c r="Z455" i="5"/>
  <c r="Y456" i="5"/>
  <c r="Z456" i="5"/>
  <c r="Y457" i="5"/>
  <c r="Y458" i="5"/>
  <c r="Y459" i="5"/>
  <c r="Y460" i="5"/>
  <c r="Z460" i="5"/>
  <c r="Y461" i="5"/>
  <c r="Y462" i="5"/>
  <c r="Y463" i="5"/>
  <c r="Z463" i="5"/>
  <c r="Y464" i="5"/>
  <c r="Z464" i="5"/>
  <c r="Y465" i="5"/>
  <c r="Y466" i="5"/>
  <c r="Y467" i="5"/>
  <c r="Y468" i="5"/>
  <c r="Z468" i="5"/>
  <c r="Y469" i="5"/>
  <c r="Y470" i="5"/>
  <c r="Y471" i="5"/>
  <c r="Z471" i="5"/>
  <c r="Y472" i="5"/>
  <c r="Z472" i="5"/>
  <c r="Y473" i="5"/>
  <c r="Y474" i="5"/>
  <c r="Y475" i="5"/>
  <c r="Y476" i="5"/>
  <c r="Z476" i="5"/>
  <c r="Y477" i="5"/>
  <c r="Y478" i="5"/>
  <c r="Y479" i="5"/>
  <c r="Z479" i="5"/>
  <c r="Y480" i="5"/>
  <c r="Z480" i="5"/>
  <c r="Y481" i="5"/>
  <c r="Y482" i="5"/>
  <c r="Y483" i="5"/>
  <c r="Y484" i="5"/>
  <c r="Z484" i="5"/>
  <c r="Y485" i="5"/>
  <c r="Y486" i="5"/>
  <c r="Y487" i="5"/>
  <c r="Z487" i="5"/>
  <c r="Y488" i="5"/>
  <c r="Z488" i="5"/>
  <c r="Y489" i="5"/>
  <c r="Y490" i="5"/>
  <c r="Y491" i="5"/>
  <c r="Y492" i="5"/>
  <c r="Z492" i="5"/>
  <c r="Y493" i="5"/>
  <c r="Y494" i="5"/>
  <c r="Y495" i="5"/>
  <c r="Z495" i="5"/>
  <c r="Y496" i="5"/>
  <c r="Z496" i="5"/>
  <c r="Y497" i="5"/>
  <c r="Y498" i="5"/>
  <c r="Y499" i="5"/>
  <c r="Y500" i="5"/>
  <c r="Z500" i="5"/>
  <c r="Y501" i="5"/>
  <c r="Y502" i="5"/>
  <c r="Y503" i="5"/>
  <c r="Z503" i="5"/>
  <c r="Y504" i="5"/>
  <c r="Z504" i="5"/>
  <c r="Y505" i="5"/>
  <c r="Y506" i="5"/>
  <c r="Y507" i="5"/>
  <c r="Y508" i="5"/>
  <c r="Z508" i="5"/>
  <c r="Y509" i="5"/>
  <c r="Y510" i="5"/>
  <c r="Y511" i="5"/>
  <c r="Z511" i="5"/>
  <c r="Y512" i="5"/>
  <c r="Z512" i="5"/>
  <c r="Y513" i="5"/>
  <c r="Y514" i="5"/>
  <c r="Y515" i="5"/>
  <c r="Y516" i="5"/>
  <c r="Z516" i="5"/>
  <c r="Y517" i="5"/>
  <c r="Y518" i="5"/>
  <c r="Y519" i="5"/>
  <c r="Z519" i="5"/>
  <c r="Y520" i="5"/>
  <c r="Z520" i="5"/>
  <c r="Y521" i="5"/>
  <c r="Y522" i="5"/>
  <c r="Y523" i="5"/>
  <c r="Y524" i="5"/>
  <c r="Y525" i="5"/>
  <c r="Y526" i="5"/>
  <c r="Y527" i="5"/>
  <c r="Z527" i="5"/>
  <c r="Y528" i="5"/>
  <c r="Y529" i="5"/>
  <c r="Y530" i="5"/>
  <c r="Y531" i="5"/>
  <c r="Y532" i="5"/>
  <c r="Y533" i="5"/>
  <c r="Y534" i="5"/>
  <c r="Y535" i="5"/>
  <c r="Z535" i="5"/>
  <c r="Y536" i="5"/>
  <c r="Y537" i="5"/>
  <c r="Y538" i="5"/>
  <c r="Y539" i="5"/>
  <c r="Y540" i="5"/>
  <c r="Y541" i="5"/>
  <c r="Y542" i="5"/>
  <c r="Y543" i="5"/>
  <c r="Z543" i="5"/>
  <c r="Y544" i="5"/>
  <c r="Y545" i="5"/>
  <c r="Y546" i="5"/>
  <c r="Y547" i="5"/>
  <c r="Y548" i="5"/>
  <c r="Z548" i="5"/>
  <c r="Y549" i="5"/>
  <c r="Y550" i="5"/>
  <c r="Y551" i="5"/>
  <c r="Z551" i="5"/>
  <c r="Y552" i="5"/>
  <c r="Y553" i="5"/>
  <c r="Y554" i="5"/>
  <c r="Y555" i="5"/>
  <c r="Z555" i="5"/>
  <c r="Y556" i="5"/>
  <c r="Y557" i="5"/>
  <c r="Y558" i="5"/>
  <c r="Y559" i="5"/>
  <c r="Z559" i="5"/>
  <c r="Y560" i="5"/>
  <c r="Y561" i="5"/>
  <c r="Y562" i="5"/>
  <c r="Y563" i="5"/>
  <c r="Y564" i="5"/>
  <c r="Y565" i="5"/>
  <c r="Y566" i="5"/>
  <c r="Y567" i="5"/>
  <c r="Y568" i="5"/>
  <c r="Y569" i="5"/>
  <c r="Y570" i="5"/>
  <c r="Y571" i="5"/>
  <c r="Y572" i="5"/>
  <c r="Y573" i="5"/>
  <c r="Y574" i="5"/>
  <c r="Y575" i="5"/>
  <c r="Y576" i="5"/>
  <c r="Y577" i="5"/>
  <c r="Y578" i="5"/>
  <c r="Y579" i="5"/>
  <c r="Y580" i="5"/>
  <c r="Y581" i="5"/>
  <c r="Y582" i="5"/>
  <c r="Y583" i="5"/>
  <c r="Y584" i="5"/>
  <c r="Y585" i="5"/>
  <c r="Y586" i="5"/>
  <c r="Y587" i="5"/>
  <c r="Y588" i="5"/>
  <c r="Y589" i="5"/>
  <c r="Y590" i="5"/>
  <c r="Y591" i="5"/>
  <c r="Y592" i="5"/>
  <c r="Y593" i="5"/>
  <c r="Y594" i="5"/>
  <c r="Y595" i="5"/>
  <c r="Y596" i="5"/>
  <c r="Y597" i="5"/>
  <c r="Y598" i="5"/>
  <c r="Y599" i="5"/>
  <c r="Y600" i="5"/>
  <c r="Y601" i="5"/>
  <c r="Y602" i="5"/>
  <c r="Y603" i="5"/>
  <c r="Y604" i="5"/>
  <c r="Y605" i="5"/>
  <c r="Y606" i="5"/>
  <c r="Y607" i="5"/>
  <c r="Y608" i="5"/>
  <c r="Y609" i="5"/>
  <c r="Y610" i="5"/>
  <c r="Y611" i="5"/>
  <c r="Y612" i="5"/>
  <c r="Y613" i="5"/>
  <c r="Y614" i="5"/>
  <c r="Y615" i="5"/>
  <c r="Y616" i="5"/>
  <c r="Y617" i="5"/>
  <c r="Y618" i="5"/>
  <c r="Y619" i="5"/>
  <c r="Y620" i="5"/>
  <c r="Y621" i="5"/>
  <c r="Y622" i="5"/>
  <c r="Y623" i="5"/>
  <c r="Y624" i="5"/>
  <c r="Y625" i="5"/>
  <c r="Y626" i="5"/>
  <c r="Y627" i="5"/>
  <c r="Y628" i="5"/>
  <c r="Y629" i="5"/>
  <c r="Y630" i="5"/>
  <c r="Y631" i="5"/>
  <c r="Y632" i="5"/>
  <c r="Y633" i="5"/>
  <c r="Y634" i="5"/>
  <c r="Y635" i="5"/>
  <c r="Y636" i="5"/>
  <c r="Y637" i="5"/>
  <c r="Y638" i="5"/>
  <c r="Y639" i="5"/>
  <c r="Y640" i="5"/>
  <c r="Y641" i="5"/>
  <c r="Y642" i="5"/>
  <c r="Y643" i="5"/>
  <c r="Y644" i="5"/>
  <c r="Y645" i="5"/>
  <c r="Y646" i="5"/>
  <c r="Y647" i="5"/>
  <c r="Y648" i="5"/>
  <c r="Y649" i="5"/>
  <c r="Y650" i="5"/>
  <c r="Y651" i="5"/>
  <c r="Y652" i="5"/>
  <c r="Y653" i="5"/>
  <c r="Y654" i="5"/>
  <c r="Y655" i="5"/>
  <c r="Y656" i="5"/>
  <c r="Y657" i="5"/>
  <c r="Y658" i="5"/>
  <c r="Y659" i="5"/>
  <c r="Y660" i="5"/>
  <c r="Y661" i="5"/>
  <c r="Y662" i="5"/>
  <c r="Y663" i="5"/>
  <c r="Y664" i="5"/>
  <c r="Y665" i="5"/>
  <c r="Y666" i="5"/>
  <c r="Y667" i="5"/>
  <c r="Y668" i="5"/>
  <c r="Y669" i="5"/>
  <c r="Y670" i="5"/>
  <c r="Y671" i="5"/>
  <c r="Y672" i="5"/>
  <c r="Y673" i="5"/>
  <c r="Y674" i="5"/>
  <c r="Y675" i="5"/>
  <c r="Y676" i="5"/>
  <c r="Y677" i="5"/>
  <c r="Y678" i="5"/>
  <c r="Y679" i="5"/>
  <c r="Y680" i="5"/>
  <c r="Y681" i="5"/>
  <c r="Y682" i="5"/>
  <c r="Y683" i="5"/>
  <c r="Y684" i="5"/>
  <c r="Y685" i="5"/>
  <c r="Y686" i="5"/>
  <c r="Y687" i="5"/>
  <c r="Y688" i="5"/>
  <c r="Y689" i="5"/>
  <c r="Y690" i="5"/>
  <c r="Y691" i="5"/>
  <c r="Y692" i="5"/>
  <c r="Y693" i="5"/>
  <c r="Y694" i="5"/>
  <c r="Y695" i="5"/>
  <c r="Y696" i="5"/>
  <c r="Y697" i="5"/>
  <c r="Y698" i="5"/>
  <c r="Y699" i="5"/>
  <c r="Y700" i="5"/>
  <c r="Y701" i="5"/>
  <c r="Y702" i="5"/>
  <c r="Y703" i="5"/>
  <c r="Y704" i="5"/>
  <c r="Y705" i="5"/>
  <c r="Y706" i="5"/>
  <c r="Y707" i="5"/>
  <c r="Y708" i="5"/>
  <c r="Y709" i="5"/>
  <c r="Y710" i="5"/>
  <c r="Y711" i="5"/>
  <c r="Y712" i="5"/>
  <c r="Y713" i="5"/>
  <c r="Y714" i="5"/>
  <c r="Y715" i="5"/>
  <c r="Y716" i="5"/>
  <c r="Y717" i="5"/>
  <c r="Y718" i="5"/>
  <c r="Y719" i="5"/>
  <c r="Y720" i="5"/>
  <c r="Z720" i="5"/>
  <c r="Y721" i="5"/>
  <c r="Y722" i="5"/>
  <c r="Y723" i="5"/>
  <c r="Y724" i="5"/>
  <c r="Y725" i="5"/>
  <c r="Y726" i="5"/>
  <c r="Y727" i="5"/>
  <c r="Y728" i="5"/>
  <c r="Z728" i="5"/>
  <c r="Y729" i="5"/>
  <c r="Y730" i="5"/>
  <c r="Y731" i="5"/>
  <c r="Y732" i="5"/>
  <c r="Y733" i="5"/>
  <c r="Y734" i="5"/>
  <c r="Y735" i="5"/>
  <c r="Y736" i="5"/>
  <c r="Z736" i="5"/>
  <c r="Y737" i="5"/>
  <c r="Y738" i="5"/>
  <c r="Y739" i="5"/>
  <c r="Y740" i="5"/>
  <c r="Y741" i="5"/>
  <c r="Y742" i="5"/>
  <c r="Y743" i="5"/>
  <c r="Y744" i="5"/>
  <c r="Z744" i="5"/>
  <c r="Y745" i="5"/>
  <c r="Y746" i="5"/>
  <c r="Y747" i="5"/>
  <c r="Y748" i="5"/>
  <c r="Y749" i="5"/>
  <c r="Y750" i="5"/>
  <c r="Y751" i="5"/>
  <c r="Y752" i="5"/>
  <c r="Z752" i="5"/>
  <c r="Y753" i="5"/>
  <c r="Y754" i="5"/>
  <c r="Y755" i="5"/>
  <c r="Y756" i="5"/>
  <c r="Y757" i="5"/>
  <c r="Y758" i="5"/>
  <c r="Y759" i="5"/>
  <c r="Y760" i="5"/>
  <c r="Z760" i="5"/>
  <c r="Y761" i="5"/>
  <c r="Y762" i="5"/>
  <c r="Y763" i="5"/>
  <c r="Y764" i="5"/>
  <c r="Y765" i="5"/>
  <c r="Y766" i="5"/>
  <c r="Y767" i="5"/>
  <c r="Y768" i="5"/>
  <c r="Z768" i="5"/>
  <c r="Y769" i="5"/>
  <c r="Y770" i="5"/>
  <c r="Y771" i="5"/>
  <c r="Y772" i="5"/>
  <c r="Y773" i="5"/>
  <c r="Y774" i="5"/>
  <c r="Y775" i="5"/>
  <c r="Y776" i="5"/>
  <c r="Z776" i="5"/>
  <c r="Y777" i="5"/>
  <c r="Y778" i="5"/>
  <c r="Y779" i="5"/>
  <c r="Y780" i="5"/>
  <c r="Y781" i="5"/>
  <c r="Y782" i="5"/>
  <c r="Y783" i="5"/>
  <c r="Y784" i="5"/>
  <c r="Z784" i="5"/>
  <c r="Y785" i="5"/>
  <c r="Y786" i="5"/>
  <c r="Y787" i="5"/>
  <c r="Y788" i="5"/>
  <c r="Y789" i="5"/>
  <c r="Y790" i="5"/>
  <c r="Y791" i="5"/>
  <c r="Y792" i="5"/>
  <c r="Z792" i="5"/>
  <c r="Y793" i="5"/>
  <c r="Y794" i="5"/>
  <c r="Y795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Z20" i="5"/>
  <c r="L21" i="5"/>
  <c r="Z21" i="5"/>
  <c r="L22" i="5"/>
  <c r="Z22" i="5"/>
  <c r="L23" i="5"/>
  <c r="Z23" i="5"/>
  <c r="L24" i="5"/>
  <c r="Z24" i="5"/>
  <c r="L25" i="5"/>
  <c r="Z25" i="5"/>
  <c r="L26" i="5"/>
  <c r="Z26" i="5"/>
  <c r="L27" i="5"/>
  <c r="Z27" i="5"/>
  <c r="L28" i="5"/>
  <c r="Z28" i="5"/>
  <c r="L29" i="5"/>
  <c r="Z29" i="5"/>
  <c r="L30" i="5"/>
  <c r="Z30" i="5"/>
  <c r="L31" i="5"/>
  <c r="Z31" i="5"/>
  <c r="L32" i="5"/>
  <c r="Z32" i="5"/>
  <c r="L33" i="5"/>
  <c r="Z33" i="5"/>
  <c r="L34" i="5"/>
  <c r="Z34" i="5"/>
  <c r="L35" i="5"/>
  <c r="Z35" i="5"/>
  <c r="L36" i="5"/>
  <c r="Z36" i="5"/>
  <c r="L37" i="5"/>
  <c r="Z37" i="5"/>
  <c r="L38" i="5"/>
  <c r="Z38" i="5"/>
  <c r="L39" i="5"/>
  <c r="Z39" i="5"/>
  <c r="L40" i="5"/>
  <c r="Z40" i="5"/>
  <c r="L41" i="5"/>
  <c r="Z41" i="5"/>
  <c r="L42" i="5"/>
  <c r="Z42" i="5"/>
  <c r="L43" i="5"/>
  <c r="Z43" i="5"/>
  <c r="L44" i="5"/>
  <c r="Z44" i="5"/>
  <c r="L45" i="5"/>
  <c r="Z45" i="5"/>
  <c r="L46" i="5"/>
  <c r="Z46" i="5"/>
  <c r="L47" i="5"/>
  <c r="Z47" i="5"/>
  <c r="L48" i="5"/>
  <c r="Z48" i="5"/>
  <c r="L49" i="5"/>
  <c r="Z49" i="5"/>
  <c r="L50" i="5"/>
  <c r="Z50" i="5"/>
  <c r="L51" i="5"/>
  <c r="L52" i="5"/>
  <c r="Z52" i="5"/>
  <c r="L53" i="5"/>
  <c r="L54" i="5"/>
  <c r="Z54" i="5"/>
  <c r="L55" i="5"/>
  <c r="L56" i="5"/>
  <c r="Z56" i="5"/>
  <c r="L57" i="5"/>
  <c r="L58" i="5"/>
  <c r="Z58" i="5"/>
  <c r="L59" i="5"/>
  <c r="L60" i="5"/>
  <c r="Z60" i="5"/>
  <c r="L61" i="5"/>
  <c r="L62" i="5"/>
  <c r="Z62" i="5"/>
  <c r="L63" i="5"/>
  <c r="L64" i="5"/>
  <c r="Z64" i="5"/>
  <c r="L65" i="5"/>
  <c r="L66" i="5"/>
  <c r="Z66" i="5"/>
  <c r="L67" i="5"/>
  <c r="L68" i="5"/>
  <c r="Z68" i="5"/>
  <c r="L69" i="5"/>
  <c r="L70" i="5"/>
  <c r="Z70" i="5"/>
  <c r="L71" i="5"/>
  <c r="L72" i="5"/>
  <c r="Z72" i="5"/>
  <c r="L73" i="5"/>
  <c r="L74" i="5"/>
  <c r="L75" i="5"/>
  <c r="L76" i="5"/>
  <c r="Z76" i="5"/>
  <c r="L77" i="5"/>
  <c r="L78" i="5"/>
  <c r="Z78" i="5"/>
  <c r="L79" i="5"/>
  <c r="L80" i="5"/>
  <c r="Z80" i="5"/>
  <c r="L81" i="5"/>
  <c r="L82" i="5"/>
  <c r="L83" i="5"/>
  <c r="L84" i="5"/>
  <c r="Z84" i="5"/>
  <c r="L85" i="5"/>
  <c r="L86" i="5"/>
  <c r="Z86" i="5"/>
  <c r="L87" i="5"/>
  <c r="L88" i="5"/>
  <c r="L89" i="5"/>
  <c r="L90" i="5"/>
  <c r="L91" i="5"/>
  <c r="L92" i="5"/>
  <c r="Z92" i="5"/>
  <c r="L93" i="5"/>
  <c r="L94" i="5"/>
  <c r="Z94" i="5"/>
  <c r="L95" i="5"/>
  <c r="L96" i="5"/>
  <c r="L97" i="5"/>
  <c r="L98" i="5"/>
  <c r="L99" i="5"/>
  <c r="Z99" i="5"/>
  <c r="L100" i="5"/>
  <c r="L101" i="5"/>
  <c r="Z101" i="5"/>
  <c r="L102" i="5"/>
  <c r="L103" i="5"/>
  <c r="Z103" i="5"/>
  <c r="L104" i="5"/>
  <c r="L105" i="5"/>
  <c r="Z105" i="5"/>
  <c r="L106" i="5"/>
  <c r="L107" i="5"/>
  <c r="Z107" i="5"/>
  <c r="L108" i="5"/>
  <c r="L109" i="5"/>
  <c r="Z109" i="5"/>
  <c r="L110" i="5"/>
  <c r="L111" i="5"/>
  <c r="Z111" i="5"/>
  <c r="L112" i="5"/>
  <c r="L113" i="5"/>
  <c r="Z113" i="5"/>
  <c r="L114" i="5"/>
  <c r="L115" i="5"/>
  <c r="Z115" i="5"/>
  <c r="L116" i="5"/>
  <c r="L117" i="5"/>
  <c r="Z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Z173" i="5"/>
  <c r="L174" i="5"/>
  <c r="L175" i="5"/>
  <c r="Z175" i="5"/>
  <c r="L176" i="5"/>
  <c r="L177" i="5"/>
  <c r="Z177" i="5"/>
  <c r="L178" i="5"/>
  <c r="L179" i="5"/>
  <c r="L180" i="5"/>
  <c r="L181" i="5"/>
  <c r="Z181" i="5"/>
  <c r="L182" i="5"/>
  <c r="Z182" i="5"/>
  <c r="L183" i="5"/>
  <c r="Z183" i="5"/>
  <c r="L184" i="5"/>
  <c r="Z184" i="5"/>
  <c r="L185" i="5"/>
  <c r="Z185" i="5"/>
  <c r="L186" i="5"/>
  <c r="Z186" i="5"/>
  <c r="L187" i="5"/>
  <c r="L188" i="5"/>
  <c r="Z188" i="5"/>
  <c r="L189" i="5"/>
  <c r="Z189" i="5"/>
  <c r="L190" i="5"/>
  <c r="Z190" i="5"/>
  <c r="L191" i="5"/>
  <c r="Z191" i="5"/>
  <c r="L192" i="5"/>
  <c r="L193" i="5"/>
  <c r="Z193" i="5"/>
  <c r="L194" i="5"/>
  <c r="L195" i="5"/>
  <c r="L196" i="5"/>
  <c r="L197" i="5"/>
  <c r="Z197" i="5"/>
  <c r="L198" i="5"/>
  <c r="L199" i="5"/>
  <c r="Z199" i="5"/>
  <c r="L200" i="5"/>
  <c r="L201" i="5"/>
  <c r="Z201" i="5"/>
  <c r="L202" i="5"/>
  <c r="L203" i="5"/>
  <c r="L204" i="5"/>
  <c r="L205" i="5"/>
  <c r="Z205" i="5"/>
  <c r="L206" i="5"/>
  <c r="L207" i="5"/>
  <c r="Z207" i="5"/>
  <c r="L208" i="5"/>
  <c r="L209" i="5"/>
  <c r="Z209" i="5"/>
  <c r="L210" i="5"/>
  <c r="L211" i="5"/>
  <c r="L212" i="5"/>
  <c r="L213" i="5"/>
  <c r="Z213" i="5"/>
  <c r="L214" i="5"/>
  <c r="L215" i="5"/>
  <c r="Z215" i="5"/>
  <c r="L216" i="5"/>
  <c r="L217" i="5"/>
  <c r="Z217" i="5"/>
  <c r="L218" i="5"/>
  <c r="L219" i="5"/>
  <c r="L220" i="5"/>
  <c r="L221" i="5"/>
  <c r="Z221" i="5"/>
  <c r="L222" i="5"/>
  <c r="L223" i="5"/>
  <c r="Z223" i="5"/>
  <c r="L224" i="5"/>
  <c r="L225" i="5"/>
  <c r="Z225" i="5"/>
  <c r="L226" i="5"/>
  <c r="L227" i="5"/>
  <c r="L228" i="5"/>
  <c r="L229" i="5"/>
  <c r="Z229" i="5"/>
  <c r="L230" i="5"/>
  <c r="L231" i="5"/>
  <c r="Z231" i="5"/>
  <c r="L232" i="5"/>
  <c r="L233" i="5"/>
  <c r="Z233" i="5"/>
  <c r="L234" i="5"/>
  <c r="L235" i="5"/>
  <c r="L236" i="5"/>
  <c r="L237" i="5"/>
  <c r="Z237" i="5"/>
  <c r="L238" i="5"/>
  <c r="L239" i="5"/>
  <c r="Z239" i="5"/>
  <c r="L240" i="5"/>
  <c r="L241" i="5"/>
  <c r="Z241" i="5"/>
  <c r="L242" i="5"/>
  <c r="L243" i="5"/>
  <c r="L244" i="5"/>
  <c r="L245" i="5"/>
  <c r="Z245" i="5"/>
  <c r="L246" i="5"/>
  <c r="L247" i="5"/>
  <c r="Z247" i="5"/>
  <c r="L248" i="5"/>
  <c r="L249" i="5"/>
  <c r="Z249" i="5"/>
  <c r="L250" i="5"/>
  <c r="L251" i="5"/>
  <c r="L252" i="5"/>
  <c r="L253" i="5"/>
  <c r="Z253" i="5"/>
  <c r="L254" i="5"/>
  <c r="L255" i="5"/>
  <c r="Z255" i="5"/>
  <c r="L256" i="5"/>
  <c r="L257" i="5"/>
  <c r="Z257" i="5"/>
  <c r="L258" i="5"/>
  <c r="L259" i="5"/>
  <c r="L260" i="5"/>
  <c r="L261" i="5"/>
  <c r="Z261" i="5"/>
  <c r="L262" i="5"/>
  <c r="L263" i="5"/>
  <c r="Z263" i="5"/>
  <c r="L264" i="5"/>
  <c r="L265" i="5"/>
  <c r="Z265" i="5"/>
  <c r="L266" i="5"/>
  <c r="L267" i="5"/>
  <c r="L268" i="5"/>
  <c r="L269" i="5"/>
  <c r="Z269" i="5"/>
  <c r="L270" i="5"/>
  <c r="L271" i="5"/>
  <c r="Z271" i="5"/>
  <c r="L272" i="5"/>
  <c r="L273" i="5"/>
  <c r="Z273" i="5"/>
  <c r="L274" i="5"/>
  <c r="L275" i="5"/>
  <c r="L276" i="5"/>
  <c r="L277" i="5"/>
  <c r="Z277" i="5"/>
  <c r="L278" i="5"/>
  <c r="L279" i="5"/>
  <c r="Z279" i="5"/>
  <c r="L280" i="5"/>
  <c r="L281" i="5"/>
  <c r="Z281" i="5"/>
  <c r="L282" i="5"/>
  <c r="L283" i="5"/>
  <c r="L284" i="5"/>
  <c r="L285" i="5"/>
  <c r="L286" i="5"/>
  <c r="L287" i="5"/>
  <c r="Z287" i="5"/>
  <c r="L288" i="5"/>
  <c r="L289" i="5"/>
  <c r="Z289" i="5"/>
  <c r="L290" i="5"/>
  <c r="L291" i="5"/>
  <c r="L292" i="5"/>
  <c r="L293" i="5"/>
  <c r="L294" i="5"/>
  <c r="Z294" i="5"/>
  <c r="L295" i="5"/>
  <c r="L296" i="5"/>
  <c r="Z296" i="5"/>
  <c r="L297" i="5"/>
  <c r="L298" i="5"/>
  <c r="Z298" i="5"/>
  <c r="L299" i="5"/>
  <c r="L300" i="5"/>
  <c r="L301" i="5"/>
  <c r="L302" i="5"/>
  <c r="Z302" i="5"/>
  <c r="L303" i="5"/>
  <c r="L304" i="5"/>
  <c r="Z304" i="5"/>
  <c r="L305" i="5"/>
  <c r="L306" i="5"/>
  <c r="Z306" i="5"/>
  <c r="L307" i="5"/>
  <c r="L308" i="5"/>
  <c r="L309" i="5"/>
  <c r="L310" i="5"/>
  <c r="Z310" i="5"/>
  <c r="L311" i="5"/>
  <c r="L312" i="5"/>
  <c r="Z312" i="5"/>
  <c r="L313" i="5"/>
  <c r="L314" i="5"/>
  <c r="Z314" i="5"/>
  <c r="L315" i="5"/>
  <c r="L316" i="5"/>
  <c r="L317" i="5"/>
  <c r="L318" i="5"/>
  <c r="Z318" i="5"/>
  <c r="L319" i="5"/>
  <c r="L320" i="5"/>
  <c r="Z320" i="5"/>
  <c r="L321" i="5"/>
  <c r="L322" i="5"/>
  <c r="Z322" i="5"/>
  <c r="L323" i="5"/>
  <c r="L324" i="5"/>
  <c r="L325" i="5"/>
  <c r="L326" i="5"/>
  <c r="Z326" i="5"/>
  <c r="L327" i="5"/>
  <c r="L328" i="5"/>
  <c r="Z328" i="5"/>
  <c r="L329" i="5"/>
  <c r="L330" i="5"/>
  <c r="Z330" i="5"/>
  <c r="L331" i="5"/>
  <c r="L332" i="5"/>
  <c r="L333" i="5"/>
  <c r="L334" i="5"/>
  <c r="Z334" i="5"/>
  <c r="L335" i="5"/>
  <c r="L336" i="5"/>
  <c r="Z336" i="5"/>
  <c r="L337" i="5"/>
  <c r="L338" i="5"/>
  <c r="Z338" i="5"/>
  <c r="L339" i="5"/>
  <c r="L340" i="5"/>
  <c r="L341" i="5"/>
  <c r="L342" i="5"/>
  <c r="Z342" i="5"/>
  <c r="L343" i="5"/>
  <c r="L344" i="5"/>
  <c r="Z344" i="5"/>
  <c r="L345" i="5"/>
  <c r="L346" i="5"/>
  <c r="Z346" i="5"/>
  <c r="L347" i="5"/>
  <c r="L348" i="5"/>
  <c r="L349" i="5"/>
  <c r="L350" i="5"/>
  <c r="Z350" i="5"/>
  <c r="L351" i="5"/>
  <c r="L352" i="5"/>
  <c r="Z352" i="5"/>
  <c r="L353" i="5"/>
  <c r="L354" i="5"/>
  <c r="Z354" i="5"/>
  <c r="L355" i="5"/>
  <c r="L356" i="5"/>
  <c r="L357" i="5"/>
  <c r="L358" i="5"/>
  <c r="Z358" i="5"/>
  <c r="L359" i="5"/>
  <c r="L360" i="5"/>
  <c r="Z360" i="5"/>
  <c r="L361" i="5"/>
  <c r="L362" i="5"/>
  <c r="Z362" i="5"/>
  <c r="L363" i="5"/>
  <c r="L364" i="5"/>
  <c r="L365" i="5"/>
  <c r="L366" i="5"/>
  <c r="Z366" i="5"/>
  <c r="L367" i="5"/>
  <c r="L368" i="5"/>
  <c r="Z368" i="5"/>
  <c r="L369" i="5"/>
  <c r="L370" i="5"/>
  <c r="Z370" i="5"/>
  <c r="L371" i="5"/>
  <c r="L372" i="5"/>
  <c r="L373" i="5"/>
  <c r="L374" i="5"/>
  <c r="Z374" i="5"/>
  <c r="L375" i="5"/>
  <c r="L376" i="5"/>
  <c r="Z376" i="5"/>
  <c r="L377" i="5"/>
  <c r="L378" i="5"/>
  <c r="Z378" i="5"/>
  <c r="L379" i="5"/>
  <c r="L380" i="5"/>
  <c r="L381" i="5"/>
  <c r="L382" i="5"/>
  <c r="Z382" i="5"/>
  <c r="L383" i="5"/>
  <c r="L384" i="5"/>
  <c r="Z384" i="5"/>
  <c r="L385" i="5"/>
  <c r="L386" i="5"/>
  <c r="Z386" i="5"/>
  <c r="L387" i="5"/>
  <c r="L388" i="5"/>
  <c r="L389" i="5"/>
  <c r="L390" i="5"/>
  <c r="Z390" i="5"/>
  <c r="L391" i="5"/>
  <c r="L392" i="5"/>
  <c r="Z392" i="5"/>
  <c r="L393" i="5"/>
  <c r="L394" i="5"/>
  <c r="Z394" i="5"/>
  <c r="L395" i="5"/>
  <c r="L396" i="5"/>
  <c r="L397" i="5"/>
  <c r="L398" i="5"/>
  <c r="Z398" i="5"/>
  <c r="L399" i="5"/>
  <c r="L400" i="5"/>
  <c r="Z400" i="5"/>
  <c r="L401" i="5"/>
  <c r="L402" i="5"/>
  <c r="Z402" i="5"/>
  <c r="L403" i="5"/>
  <c r="L404" i="5"/>
  <c r="L405" i="5"/>
  <c r="L406" i="5"/>
  <c r="Z406" i="5"/>
  <c r="L407" i="5"/>
  <c r="L408" i="5"/>
  <c r="Z408" i="5"/>
  <c r="L409" i="5"/>
  <c r="L410" i="5"/>
  <c r="Z410" i="5"/>
  <c r="L411" i="5"/>
  <c r="L412" i="5"/>
  <c r="L413" i="5"/>
  <c r="L414" i="5"/>
  <c r="Z414" i="5"/>
  <c r="L415" i="5"/>
  <c r="L416" i="5"/>
  <c r="Z416" i="5"/>
  <c r="L417" i="5"/>
  <c r="L418" i="5"/>
  <c r="Z418" i="5"/>
  <c r="L419" i="5"/>
  <c r="L420" i="5"/>
  <c r="L421" i="5"/>
  <c r="L422" i="5"/>
  <c r="Z422" i="5"/>
  <c r="L423" i="5"/>
  <c r="L424" i="5"/>
  <c r="Z424" i="5"/>
  <c r="L425" i="5"/>
  <c r="L426" i="5"/>
  <c r="Z426" i="5"/>
  <c r="L427" i="5"/>
  <c r="L428" i="5"/>
  <c r="L429" i="5"/>
  <c r="L430" i="5"/>
  <c r="Z430" i="5"/>
  <c r="L431" i="5"/>
  <c r="L432" i="5"/>
  <c r="Z432" i="5"/>
  <c r="L433" i="5"/>
  <c r="L434" i="5"/>
  <c r="Z434" i="5"/>
  <c r="L435" i="5"/>
  <c r="L436" i="5"/>
  <c r="L437" i="5"/>
  <c r="L438" i="5"/>
  <c r="Z438" i="5"/>
  <c r="L439" i="5"/>
  <c r="L440" i="5"/>
  <c r="L441" i="5"/>
  <c r="L442" i="5"/>
  <c r="L443" i="5"/>
  <c r="L444" i="5"/>
  <c r="L445" i="5"/>
  <c r="L446" i="5"/>
  <c r="Z446" i="5"/>
  <c r="L447" i="5"/>
  <c r="L448" i="5"/>
  <c r="L449" i="5"/>
  <c r="L450" i="5"/>
  <c r="L451" i="5"/>
  <c r="L452" i="5"/>
  <c r="L453" i="5"/>
  <c r="L454" i="5"/>
  <c r="Z454" i="5"/>
  <c r="L455" i="5"/>
  <c r="L456" i="5"/>
  <c r="L457" i="5"/>
  <c r="L458" i="5"/>
  <c r="L459" i="5"/>
  <c r="L460" i="5"/>
  <c r="L461" i="5"/>
  <c r="L462" i="5"/>
  <c r="Z462" i="5"/>
  <c r="L463" i="5"/>
  <c r="L464" i="5"/>
  <c r="L465" i="5"/>
  <c r="L466" i="5"/>
  <c r="L467" i="5"/>
  <c r="L468" i="5"/>
  <c r="L469" i="5"/>
  <c r="L470" i="5"/>
  <c r="Z470" i="5"/>
  <c r="L471" i="5"/>
  <c r="L472" i="5"/>
  <c r="L473" i="5"/>
  <c r="L474" i="5"/>
  <c r="L475" i="5"/>
  <c r="L476" i="5"/>
  <c r="L477" i="5"/>
  <c r="L478" i="5"/>
  <c r="Z478" i="5"/>
  <c r="L479" i="5"/>
  <c r="L480" i="5"/>
  <c r="L481" i="5"/>
  <c r="L482" i="5"/>
  <c r="L483" i="5"/>
  <c r="L484" i="5"/>
  <c r="L485" i="5"/>
  <c r="L486" i="5"/>
  <c r="Z486" i="5"/>
  <c r="L487" i="5"/>
  <c r="L488" i="5"/>
  <c r="L489" i="5"/>
  <c r="L490" i="5"/>
  <c r="L491" i="5"/>
  <c r="L492" i="5"/>
  <c r="L493" i="5"/>
  <c r="L494" i="5"/>
  <c r="Z494" i="5"/>
  <c r="L495" i="5"/>
  <c r="L496" i="5"/>
  <c r="L497" i="5"/>
  <c r="L498" i="5"/>
  <c r="L499" i="5"/>
  <c r="L500" i="5"/>
  <c r="L501" i="5"/>
  <c r="L502" i="5"/>
  <c r="Z502" i="5"/>
  <c r="L503" i="5"/>
  <c r="L504" i="5"/>
  <c r="L505" i="5"/>
  <c r="L506" i="5"/>
  <c r="L507" i="5"/>
  <c r="L508" i="5"/>
  <c r="L509" i="5"/>
  <c r="L510" i="5"/>
  <c r="Z510" i="5"/>
  <c r="L511" i="5"/>
  <c r="L512" i="5"/>
  <c r="L513" i="5"/>
  <c r="L514" i="5"/>
  <c r="L515" i="5"/>
  <c r="L516" i="5"/>
  <c r="L517" i="5"/>
  <c r="L518" i="5"/>
  <c r="Z518" i="5"/>
  <c r="L519" i="5"/>
  <c r="L520" i="5"/>
  <c r="L521" i="5"/>
  <c r="L522" i="5"/>
  <c r="L523" i="5"/>
  <c r="L524" i="5"/>
  <c r="Z524" i="5"/>
  <c r="L525" i="5"/>
  <c r="L526" i="5"/>
  <c r="Z526" i="5"/>
  <c r="L527" i="5"/>
  <c r="L528" i="5"/>
  <c r="L529" i="5"/>
  <c r="L530" i="5"/>
  <c r="L531" i="5"/>
  <c r="L532" i="5"/>
  <c r="Z532" i="5"/>
  <c r="L533" i="5"/>
  <c r="L534" i="5"/>
  <c r="Z534" i="5"/>
  <c r="L535" i="5"/>
  <c r="L536" i="5"/>
  <c r="L537" i="5"/>
  <c r="L538" i="5"/>
  <c r="L539" i="5"/>
  <c r="L540" i="5"/>
  <c r="Z540" i="5"/>
  <c r="L541" i="5"/>
  <c r="L542" i="5"/>
  <c r="Z542" i="5"/>
  <c r="L543" i="5"/>
  <c r="L544" i="5"/>
  <c r="L545" i="5"/>
  <c r="L546" i="5"/>
  <c r="L547" i="5"/>
  <c r="L548" i="5"/>
  <c r="L549" i="5"/>
  <c r="L550" i="5"/>
  <c r="Z550" i="5"/>
  <c r="L551" i="5"/>
  <c r="L552" i="5"/>
  <c r="Z552" i="5"/>
  <c r="L553" i="5"/>
  <c r="L554" i="5"/>
  <c r="Z554" i="5"/>
  <c r="L555" i="5"/>
  <c r="L556" i="5"/>
  <c r="Z556" i="5"/>
  <c r="L557" i="5"/>
  <c r="L558" i="5"/>
  <c r="Z558" i="5"/>
  <c r="L559" i="5"/>
  <c r="L560" i="5"/>
  <c r="Z560" i="5"/>
  <c r="L561" i="5"/>
  <c r="L562" i="5"/>
  <c r="Z562" i="5"/>
  <c r="L563" i="5"/>
  <c r="L564" i="5"/>
  <c r="Z564" i="5"/>
  <c r="L565" i="5"/>
  <c r="L566" i="5"/>
  <c r="Z566" i="5"/>
  <c r="L567" i="5"/>
  <c r="L568" i="5"/>
  <c r="Z568" i="5"/>
  <c r="L569" i="5"/>
  <c r="L570" i="5"/>
  <c r="Z570" i="5"/>
  <c r="L571" i="5"/>
  <c r="L572" i="5"/>
  <c r="Z572" i="5"/>
  <c r="L573" i="5"/>
  <c r="L574" i="5"/>
  <c r="Z574" i="5"/>
  <c r="L575" i="5"/>
  <c r="L576" i="5"/>
  <c r="Z576" i="5"/>
  <c r="L577" i="5"/>
  <c r="L578" i="5"/>
  <c r="Z578" i="5"/>
  <c r="L579" i="5"/>
  <c r="L580" i="5"/>
  <c r="Z580" i="5"/>
  <c r="L581" i="5"/>
  <c r="L582" i="5"/>
  <c r="Z582" i="5"/>
  <c r="L583" i="5"/>
  <c r="L584" i="5"/>
  <c r="Z584" i="5"/>
  <c r="L585" i="5"/>
  <c r="L586" i="5"/>
  <c r="Z586" i="5"/>
  <c r="L587" i="5"/>
  <c r="L588" i="5"/>
  <c r="Z588" i="5"/>
  <c r="L589" i="5"/>
  <c r="L590" i="5"/>
  <c r="Z590" i="5"/>
  <c r="L591" i="5"/>
  <c r="L592" i="5"/>
  <c r="Z592" i="5"/>
  <c r="L593" i="5"/>
  <c r="L594" i="5"/>
  <c r="Z594" i="5"/>
  <c r="L595" i="5"/>
  <c r="L596" i="5"/>
  <c r="Z596" i="5"/>
  <c r="L597" i="5"/>
  <c r="L598" i="5"/>
  <c r="Z598" i="5"/>
  <c r="L599" i="5"/>
  <c r="L600" i="5"/>
  <c r="Z600" i="5"/>
  <c r="L601" i="5"/>
  <c r="L602" i="5"/>
  <c r="Z602" i="5"/>
  <c r="L603" i="5"/>
  <c r="L604" i="5"/>
  <c r="Z604" i="5"/>
  <c r="L605" i="5"/>
  <c r="L606" i="5"/>
  <c r="Z606" i="5"/>
  <c r="L607" i="5"/>
  <c r="L608" i="5"/>
  <c r="Z608" i="5"/>
  <c r="L609" i="5"/>
  <c r="L610" i="5"/>
  <c r="Z610" i="5"/>
  <c r="L611" i="5"/>
  <c r="L612" i="5"/>
  <c r="Z612" i="5"/>
  <c r="L613" i="5"/>
  <c r="L614" i="5"/>
  <c r="Z614" i="5"/>
  <c r="L615" i="5"/>
  <c r="L616" i="5"/>
  <c r="Z616" i="5"/>
  <c r="L617" i="5"/>
  <c r="L618" i="5"/>
  <c r="Z618" i="5"/>
  <c r="L619" i="5"/>
  <c r="L620" i="5"/>
  <c r="Z620" i="5"/>
  <c r="L621" i="5"/>
  <c r="L622" i="5"/>
  <c r="Z622" i="5"/>
  <c r="L623" i="5"/>
  <c r="L624" i="5"/>
  <c r="Z624" i="5"/>
  <c r="L625" i="5"/>
  <c r="L626" i="5"/>
  <c r="Z626" i="5"/>
  <c r="L627" i="5"/>
  <c r="L628" i="5"/>
  <c r="Z628" i="5"/>
  <c r="L629" i="5"/>
  <c r="L630" i="5"/>
  <c r="Z630" i="5"/>
  <c r="L631" i="5"/>
  <c r="L632" i="5"/>
  <c r="Z632" i="5"/>
  <c r="L633" i="5"/>
  <c r="L634" i="5"/>
  <c r="Z634" i="5"/>
  <c r="L635" i="5"/>
  <c r="L636" i="5"/>
  <c r="Z636" i="5"/>
  <c r="L637" i="5"/>
  <c r="L638" i="5"/>
  <c r="Z638" i="5"/>
  <c r="L639" i="5"/>
  <c r="L640" i="5"/>
  <c r="Z640" i="5"/>
  <c r="L641" i="5"/>
  <c r="L642" i="5"/>
  <c r="Z642" i="5"/>
  <c r="L643" i="5"/>
  <c r="L644" i="5"/>
  <c r="Z644" i="5"/>
  <c r="L645" i="5"/>
  <c r="L646" i="5"/>
  <c r="Z646" i="5"/>
  <c r="L647" i="5"/>
  <c r="L648" i="5"/>
  <c r="Z648" i="5"/>
  <c r="L649" i="5"/>
  <c r="L650" i="5"/>
  <c r="Z650" i="5"/>
  <c r="L651" i="5"/>
  <c r="L652" i="5"/>
  <c r="Z652" i="5"/>
  <c r="L653" i="5"/>
  <c r="L654" i="5"/>
  <c r="Z654" i="5"/>
  <c r="L655" i="5"/>
  <c r="L656" i="5"/>
  <c r="Z656" i="5"/>
  <c r="L657" i="5"/>
  <c r="L658" i="5"/>
  <c r="Z658" i="5"/>
  <c r="L659" i="5"/>
  <c r="L660" i="5"/>
  <c r="Z660" i="5"/>
  <c r="L661" i="5"/>
  <c r="L662" i="5"/>
  <c r="Z662" i="5"/>
  <c r="L663" i="5"/>
  <c r="L664" i="5"/>
  <c r="Z664" i="5"/>
  <c r="L665" i="5"/>
  <c r="L666" i="5"/>
  <c r="Z666" i="5"/>
  <c r="L667" i="5"/>
  <c r="L668" i="5"/>
  <c r="Z668" i="5"/>
  <c r="L669" i="5"/>
  <c r="L670" i="5"/>
  <c r="Z670" i="5"/>
  <c r="L671" i="5"/>
  <c r="L672" i="5"/>
  <c r="Z672" i="5"/>
  <c r="L673" i="5"/>
  <c r="L674" i="5"/>
  <c r="Z674" i="5"/>
  <c r="L675" i="5"/>
  <c r="L676" i="5"/>
  <c r="Z676" i="5"/>
  <c r="L677" i="5"/>
  <c r="L678" i="5"/>
  <c r="Z678" i="5"/>
  <c r="L679" i="5"/>
  <c r="L680" i="5"/>
  <c r="Z680" i="5"/>
  <c r="L681" i="5"/>
  <c r="L682" i="5"/>
  <c r="Z682" i="5"/>
  <c r="L683" i="5"/>
  <c r="L684" i="5"/>
  <c r="Z684" i="5"/>
  <c r="L685" i="5"/>
  <c r="L686" i="5"/>
  <c r="Z686" i="5"/>
  <c r="L687" i="5"/>
  <c r="L688" i="5"/>
  <c r="Z688" i="5"/>
  <c r="L689" i="5"/>
  <c r="L690" i="5"/>
  <c r="Z690" i="5"/>
  <c r="L691" i="5"/>
  <c r="L692" i="5"/>
  <c r="Z692" i="5"/>
  <c r="L693" i="5"/>
  <c r="L694" i="5"/>
  <c r="Z694" i="5"/>
  <c r="L695" i="5"/>
  <c r="L696" i="5"/>
  <c r="Z696" i="5"/>
  <c r="L697" i="5"/>
  <c r="L698" i="5"/>
  <c r="Z698" i="5"/>
  <c r="L699" i="5"/>
  <c r="L700" i="5"/>
  <c r="Z700" i="5"/>
  <c r="L701" i="5"/>
  <c r="L702" i="5"/>
  <c r="Z702" i="5"/>
  <c r="L703" i="5"/>
  <c r="L704" i="5"/>
  <c r="Z704" i="5"/>
  <c r="L705" i="5"/>
  <c r="L706" i="5"/>
  <c r="Z706" i="5"/>
  <c r="L707" i="5"/>
  <c r="L708" i="5"/>
  <c r="Z708" i="5"/>
  <c r="L709" i="5"/>
  <c r="L710" i="5"/>
  <c r="Z710" i="5"/>
  <c r="L711" i="5"/>
  <c r="L712" i="5"/>
  <c r="Z712" i="5"/>
  <c r="L713" i="5"/>
  <c r="L714" i="5"/>
  <c r="Z714" i="5"/>
  <c r="L715" i="5"/>
  <c r="L716" i="5"/>
  <c r="Z716" i="5"/>
  <c r="L717" i="5"/>
  <c r="L718" i="5"/>
  <c r="Z718" i="5"/>
  <c r="L719" i="5"/>
  <c r="L720" i="5"/>
  <c r="L721" i="5"/>
  <c r="L722" i="5"/>
  <c r="Z722" i="5"/>
  <c r="L723" i="5"/>
  <c r="L724" i="5"/>
  <c r="Z724" i="5"/>
  <c r="L725" i="5"/>
  <c r="L726" i="5"/>
  <c r="Z726" i="5"/>
  <c r="L727" i="5"/>
  <c r="L728" i="5"/>
  <c r="L729" i="5"/>
  <c r="L730" i="5"/>
  <c r="Z730" i="5"/>
  <c r="L731" i="5"/>
  <c r="L732" i="5"/>
  <c r="Z732" i="5"/>
  <c r="L733" i="5"/>
  <c r="L734" i="5"/>
  <c r="Z734" i="5"/>
  <c r="L735" i="5"/>
  <c r="L736" i="5"/>
  <c r="L737" i="5"/>
  <c r="L738" i="5"/>
  <c r="Z738" i="5"/>
  <c r="L739" i="5"/>
  <c r="L740" i="5"/>
  <c r="Z740" i="5"/>
  <c r="L741" i="5"/>
  <c r="L742" i="5"/>
  <c r="Z742" i="5"/>
  <c r="L743" i="5"/>
  <c r="L744" i="5"/>
  <c r="L745" i="5"/>
  <c r="L746" i="5"/>
  <c r="Z746" i="5"/>
  <c r="L747" i="5"/>
  <c r="L748" i="5"/>
  <c r="Z748" i="5"/>
  <c r="L749" i="5"/>
  <c r="L750" i="5"/>
  <c r="Z750" i="5"/>
  <c r="L751" i="5"/>
  <c r="L752" i="5"/>
  <c r="L753" i="5"/>
  <c r="L754" i="5"/>
  <c r="Z754" i="5"/>
  <c r="L755" i="5"/>
  <c r="L756" i="5"/>
  <c r="Z756" i="5"/>
  <c r="L757" i="5"/>
  <c r="L758" i="5"/>
  <c r="Z758" i="5"/>
  <c r="L759" i="5"/>
  <c r="L760" i="5"/>
  <c r="L761" i="5"/>
  <c r="L762" i="5"/>
  <c r="Z762" i="5"/>
  <c r="L763" i="5"/>
  <c r="L764" i="5"/>
  <c r="Z764" i="5"/>
  <c r="L765" i="5"/>
  <c r="L766" i="5"/>
  <c r="Z766" i="5"/>
  <c r="L767" i="5"/>
  <c r="L768" i="5"/>
  <c r="L769" i="5"/>
  <c r="L770" i="5"/>
  <c r="Z770" i="5"/>
  <c r="L771" i="5"/>
  <c r="L772" i="5"/>
  <c r="Z772" i="5"/>
  <c r="L773" i="5"/>
  <c r="L774" i="5"/>
  <c r="Z774" i="5"/>
  <c r="L775" i="5"/>
  <c r="L776" i="5"/>
  <c r="L777" i="5"/>
  <c r="L778" i="5"/>
  <c r="Z778" i="5"/>
  <c r="L779" i="5"/>
  <c r="L780" i="5"/>
  <c r="Z780" i="5"/>
  <c r="L781" i="5"/>
  <c r="L782" i="5"/>
  <c r="Z782" i="5"/>
  <c r="L783" i="5"/>
  <c r="L784" i="5"/>
  <c r="L785" i="5"/>
  <c r="L786" i="5"/>
  <c r="Z786" i="5"/>
  <c r="L787" i="5"/>
  <c r="L788" i="5"/>
  <c r="Z788" i="5"/>
  <c r="L789" i="5"/>
  <c r="L790" i="5"/>
  <c r="Z790" i="5"/>
  <c r="L791" i="5"/>
  <c r="L792" i="5"/>
  <c r="L793" i="5"/>
  <c r="L794" i="5"/>
  <c r="Z794" i="5"/>
  <c r="L795" i="5"/>
  <c r="Y9" i="5"/>
  <c r="Z9" i="5"/>
  <c r="Y10" i="5"/>
  <c r="Z10" i="5"/>
  <c r="Y11" i="5"/>
  <c r="Z11" i="5"/>
  <c r="Y12" i="5"/>
  <c r="Z12" i="5"/>
  <c r="Y13" i="5"/>
  <c r="Z13" i="5"/>
  <c r="Y14" i="5"/>
  <c r="Z14" i="5"/>
  <c r="Y15" i="5"/>
  <c r="Z15" i="5"/>
  <c r="Y16" i="5"/>
  <c r="Z16" i="5"/>
  <c r="Y17" i="5"/>
  <c r="Z17" i="5"/>
  <c r="Y18" i="5"/>
  <c r="Z18" i="5"/>
  <c r="Y19" i="5"/>
  <c r="Z19" i="5"/>
  <c r="Y5" i="5"/>
  <c r="Z5" i="5"/>
  <c r="Y6" i="5"/>
  <c r="Z6" i="5"/>
  <c r="Y7" i="5"/>
  <c r="Z7" i="5"/>
  <c r="Y8" i="5"/>
  <c r="Z8" i="5"/>
  <c r="Y4" i="5"/>
  <c r="Z4" i="5"/>
  <c r="W4" i="5"/>
  <c r="W5" i="5"/>
  <c r="X5" i="5"/>
  <c r="W6" i="5"/>
  <c r="X6" i="5"/>
  <c r="W7" i="5"/>
  <c r="X7" i="5"/>
  <c r="W8" i="5"/>
  <c r="X8" i="5"/>
  <c r="W9" i="5"/>
  <c r="X9" i="5"/>
  <c r="W10" i="5"/>
  <c r="X10" i="5"/>
  <c r="W11" i="5"/>
  <c r="X11" i="5"/>
  <c r="W12" i="5"/>
  <c r="X12" i="5"/>
  <c r="W13" i="5"/>
  <c r="X13" i="5"/>
  <c r="W14" i="5"/>
  <c r="X14" i="5"/>
  <c r="W15" i="5"/>
  <c r="X15" i="5"/>
  <c r="W16" i="5"/>
  <c r="X16" i="5"/>
  <c r="W17" i="5"/>
  <c r="X17" i="5"/>
  <c r="W18" i="5"/>
  <c r="X18" i="5"/>
  <c r="W19" i="5"/>
  <c r="X19" i="5"/>
  <c r="W20" i="5"/>
  <c r="X20" i="5"/>
  <c r="W21" i="5"/>
  <c r="X21" i="5"/>
  <c r="W22" i="5"/>
  <c r="X22" i="5"/>
  <c r="W23" i="5"/>
  <c r="X23" i="5"/>
  <c r="W24" i="5"/>
  <c r="X24" i="5"/>
  <c r="W25" i="5"/>
  <c r="X25" i="5"/>
  <c r="W26" i="5"/>
  <c r="X26" i="5"/>
  <c r="W27" i="5"/>
  <c r="X27" i="5"/>
  <c r="W28" i="5"/>
  <c r="X28" i="5"/>
  <c r="W29" i="5"/>
  <c r="X29" i="5"/>
  <c r="W30" i="5"/>
  <c r="X30" i="5"/>
  <c r="W31" i="5"/>
  <c r="X31" i="5"/>
  <c r="W32" i="5"/>
  <c r="X32" i="5"/>
  <c r="W33" i="5"/>
  <c r="X33" i="5"/>
  <c r="W34" i="5"/>
  <c r="X34" i="5"/>
  <c r="W35" i="5"/>
  <c r="X35" i="5"/>
  <c r="W36" i="5"/>
  <c r="X36" i="5"/>
  <c r="W37" i="5"/>
  <c r="X37" i="5"/>
  <c r="W38" i="5"/>
  <c r="X38" i="5"/>
  <c r="W39" i="5"/>
  <c r="X39" i="5"/>
  <c r="W40" i="5"/>
  <c r="X40" i="5"/>
  <c r="W41" i="5"/>
  <c r="X41" i="5"/>
  <c r="W42" i="5"/>
  <c r="X42" i="5"/>
  <c r="W43" i="5"/>
  <c r="X43" i="5"/>
  <c r="W44" i="5"/>
  <c r="X44" i="5"/>
  <c r="W45" i="5"/>
  <c r="X45" i="5"/>
  <c r="W46" i="5"/>
  <c r="X46" i="5"/>
  <c r="W47" i="5"/>
  <c r="X47" i="5"/>
  <c r="W48" i="5"/>
  <c r="X48" i="5"/>
  <c r="W49" i="5"/>
  <c r="X49" i="5"/>
  <c r="W50" i="5"/>
  <c r="X50" i="5"/>
  <c r="W51" i="5"/>
  <c r="X51" i="5"/>
  <c r="W52" i="5"/>
  <c r="X52" i="5"/>
  <c r="W53" i="5"/>
  <c r="X53" i="5"/>
  <c r="W54" i="5"/>
  <c r="X54" i="5"/>
  <c r="W55" i="5"/>
  <c r="X55" i="5"/>
  <c r="W56" i="5"/>
  <c r="X56" i="5"/>
  <c r="W57" i="5"/>
  <c r="X57" i="5"/>
  <c r="W58" i="5"/>
  <c r="X58" i="5"/>
  <c r="W59" i="5"/>
  <c r="X59" i="5"/>
  <c r="W60" i="5"/>
  <c r="X60" i="5"/>
  <c r="W61" i="5"/>
  <c r="X61" i="5"/>
  <c r="W62" i="5"/>
  <c r="X62" i="5"/>
  <c r="W63" i="5"/>
  <c r="X63" i="5"/>
  <c r="W64" i="5"/>
  <c r="X64" i="5"/>
  <c r="W65" i="5"/>
  <c r="X65" i="5"/>
  <c r="W66" i="5"/>
  <c r="X66" i="5"/>
  <c r="W67" i="5"/>
  <c r="X67" i="5"/>
  <c r="W68" i="5"/>
  <c r="X68" i="5"/>
  <c r="W69" i="5"/>
  <c r="X69" i="5"/>
  <c r="W70" i="5"/>
  <c r="X70" i="5"/>
  <c r="W71" i="5"/>
  <c r="X71" i="5"/>
  <c r="W72" i="5"/>
  <c r="X72" i="5"/>
  <c r="W73" i="5"/>
  <c r="X73" i="5"/>
  <c r="W74" i="5"/>
  <c r="X74" i="5"/>
  <c r="W75" i="5"/>
  <c r="X75" i="5"/>
  <c r="W76" i="5"/>
  <c r="X76" i="5"/>
  <c r="W77" i="5"/>
  <c r="X77" i="5"/>
  <c r="W78" i="5"/>
  <c r="X78" i="5"/>
  <c r="W79" i="5"/>
  <c r="X79" i="5"/>
  <c r="W80" i="5"/>
  <c r="X80" i="5"/>
  <c r="W81" i="5"/>
  <c r="X81" i="5"/>
  <c r="W82" i="5"/>
  <c r="X82" i="5"/>
  <c r="W83" i="5"/>
  <c r="X83" i="5"/>
  <c r="W84" i="5"/>
  <c r="X84" i="5"/>
  <c r="W85" i="5"/>
  <c r="X85" i="5"/>
  <c r="W86" i="5"/>
  <c r="X86" i="5"/>
  <c r="W87" i="5"/>
  <c r="X87" i="5"/>
  <c r="W88" i="5"/>
  <c r="X88" i="5"/>
  <c r="W89" i="5"/>
  <c r="X89" i="5"/>
  <c r="W90" i="5"/>
  <c r="X90" i="5"/>
  <c r="W91" i="5"/>
  <c r="X91" i="5"/>
  <c r="W92" i="5"/>
  <c r="X92" i="5"/>
  <c r="W93" i="5"/>
  <c r="X93" i="5"/>
  <c r="W94" i="5"/>
  <c r="X94" i="5"/>
  <c r="W95" i="5"/>
  <c r="X95" i="5"/>
  <c r="W96" i="5"/>
  <c r="X96" i="5"/>
  <c r="W97" i="5"/>
  <c r="X97" i="5"/>
  <c r="W98" i="5"/>
  <c r="X98" i="5"/>
  <c r="W99" i="5"/>
  <c r="X99" i="5"/>
  <c r="W100" i="5"/>
  <c r="X100" i="5"/>
  <c r="W101" i="5"/>
  <c r="X101" i="5"/>
  <c r="W102" i="5"/>
  <c r="X102" i="5"/>
  <c r="W103" i="5"/>
  <c r="X103" i="5"/>
  <c r="W104" i="5"/>
  <c r="X104" i="5"/>
  <c r="W105" i="5"/>
  <c r="X105" i="5"/>
  <c r="W106" i="5"/>
  <c r="X106" i="5"/>
  <c r="W107" i="5"/>
  <c r="X107" i="5"/>
  <c r="W108" i="5"/>
  <c r="X108" i="5"/>
  <c r="W109" i="5"/>
  <c r="X109" i="5"/>
  <c r="W110" i="5"/>
  <c r="X110" i="5"/>
  <c r="W111" i="5"/>
  <c r="X111" i="5"/>
  <c r="W112" i="5"/>
  <c r="X112" i="5"/>
  <c r="W113" i="5"/>
  <c r="X113" i="5"/>
  <c r="W114" i="5"/>
  <c r="X114" i="5"/>
  <c r="W115" i="5"/>
  <c r="X115" i="5"/>
  <c r="W116" i="5"/>
  <c r="X116" i="5"/>
  <c r="W117" i="5"/>
  <c r="X117" i="5"/>
  <c r="W118" i="5"/>
  <c r="X118" i="5"/>
  <c r="W119" i="5"/>
  <c r="X119" i="5"/>
  <c r="W120" i="5"/>
  <c r="X120" i="5"/>
  <c r="W121" i="5"/>
  <c r="X121" i="5"/>
  <c r="W122" i="5"/>
  <c r="X122" i="5"/>
  <c r="W123" i="5"/>
  <c r="X123" i="5"/>
  <c r="W124" i="5"/>
  <c r="X124" i="5"/>
  <c r="W125" i="5"/>
  <c r="X125" i="5"/>
  <c r="W126" i="5"/>
  <c r="X126" i="5"/>
  <c r="W127" i="5"/>
  <c r="X127" i="5"/>
  <c r="W128" i="5"/>
  <c r="X128" i="5"/>
  <c r="W129" i="5"/>
  <c r="X129" i="5"/>
  <c r="W130" i="5"/>
  <c r="X130" i="5"/>
  <c r="W131" i="5"/>
  <c r="X131" i="5"/>
  <c r="W132" i="5"/>
  <c r="X132" i="5"/>
  <c r="W133" i="5"/>
  <c r="X133" i="5"/>
  <c r="W134" i="5"/>
  <c r="X134" i="5"/>
  <c r="W135" i="5"/>
  <c r="X135" i="5"/>
  <c r="W136" i="5"/>
  <c r="X136" i="5"/>
  <c r="W137" i="5"/>
  <c r="X137" i="5"/>
  <c r="W138" i="5"/>
  <c r="X138" i="5"/>
  <c r="W139" i="5"/>
  <c r="X139" i="5"/>
  <c r="W140" i="5"/>
  <c r="X140" i="5"/>
  <c r="W141" i="5"/>
  <c r="X141" i="5"/>
  <c r="W142" i="5"/>
  <c r="X142" i="5"/>
  <c r="W143" i="5"/>
  <c r="X143" i="5"/>
  <c r="W144" i="5"/>
  <c r="X144" i="5"/>
  <c r="W145" i="5"/>
  <c r="X145" i="5"/>
  <c r="W146" i="5"/>
  <c r="X146" i="5"/>
  <c r="W147" i="5"/>
  <c r="X147" i="5"/>
  <c r="W148" i="5"/>
  <c r="X148" i="5"/>
  <c r="W149" i="5"/>
  <c r="X149" i="5"/>
  <c r="W150" i="5"/>
  <c r="X150" i="5"/>
  <c r="W151" i="5"/>
  <c r="X151" i="5"/>
  <c r="W152" i="5"/>
  <c r="X152" i="5"/>
  <c r="W153" i="5"/>
  <c r="X153" i="5"/>
  <c r="W154" i="5"/>
  <c r="X154" i="5"/>
  <c r="W155" i="5"/>
  <c r="X155" i="5"/>
  <c r="W156" i="5"/>
  <c r="X156" i="5"/>
  <c r="W157" i="5"/>
  <c r="X157" i="5"/>
  <c r="W158" i="5"/>
  <c r="X158" i="5"/>
  <c r="W159" i="5"/>
  <c r="X159" i="5"/>
  <c r="W160" i="5"/>
  <c r="X160" i="5"/>
  <c r="W161" i="5"/>
  <c r="X161" i="5"/>
  <c r="W162" i="5"/>
  <c r="X162" i="5"/>
  <c r="W163" i="5"/>
  <c r="X163" i="5"/>
  <c r="W164" i="5"/>
  <c r="X164" i="5"/>
  <c r="W165" i="5"/>
  <c r="X165" i="5"/>
  <c r="W166" i="5"/>
  <c r="X166" i="5"/>
  <c r="W167" i="5"/>
  <c r="X167" i="5"/>
  <c r="W168" i="5"/>
  <c r="X168" i="5"/>
  <c r="W169" i="5"/>
  <c r="X169" i="5"/>
  <c r="W170" i="5"/>
  <c r="X170" i="5"/>
  <c r="W171" i="5"/>
  <c r="X171" i="5"/>
  <c r="W172" i="5"/>
  <c r="X172" i="5"/>
  <c r="W173" i="5"/>
  <c r="X173" i="5"/>
  <c r="W174" i="5"/>
  <c r="X174" i="5"/>
  <c r="W175" i="5"/>
  <c r="X175" i="5"/>
  <c r="W176" i="5"/>
  <c r="X176" i="5"/>
  <c r="W177" i="5"/>
  <c r="X177" i="5"/>
  <c r="W178" i="5"/>
  <c r="X178" i="5"/>
  <c r="W179" i="5"/>
  <c r="X179" i="5"/>
  <c r="W180" i="5"/>
  <c r="X180" i="5"/>
  <c r="W181" i="5"/>
  <c r="X181" i="5"/>
  <c r="W182" i="5"/>
  <c r="X182" i="5"/>
  <c r="W183" i="5"/>
  <c r="X183" i="5"/>
  <c r="W184" i="5"/>
  <c r="X184" i="5"/>
  <c r="W185" i="5"/>
  <c r="X185" i="5"/>
  <c r="W186" i="5"/>
  <c r="X186" i="5"/>
  <c r="W187" i="5"/>
  <c r="X187" i="5"/>
  <c r="W188" i="5"/>
  <c r="X188" i="5"/>
  <c r="W189" i="5"/>
  <c r="X189" i="5"/>
  <c r="W190" i="5"/>
  <c r="X190" i="5"/>
  <c r="W191" i="5"/>
  <c r="X191" i="5"/>
  <c r="W192" i="5"/>
  <c r="X192" i="5"/>
  <c r="W193" i="5"/>
  <c r="X193" i="5"/>
  <c r="W194" i="5"/>
  <c r="X194" i="5"/>
  <c r="W195" i="5"/>
  <c r="X195" i="5"/>
  <c r="W196" i="5"/>
  <c r="X196" i="5"/>
  <c r="W197" i="5"/>
  <c r="X197" i="5"/>
  <c r="W198" i="5"/>
  <c r="X198" i="5"/>
  <c r="W199" i="5"/>
  <c r="X199" i="5"/>
  <c r="W200" i="5"/>
  <c r="X200" i="5"/>
  <c r="W201" i="5"/>
  <c r="X201" i="5"/>
  <c r="W202" i="5"/>
  <c r="X202" i="5"/>
  <c r="W203" i="5"/>
  <c r="X203" i="5"/>
  <c r="W204" i="5"/>
  <c r="X204" i="5"/>
  <c r="W205" i="5"/>
  <c r="X205" i="5"/>
  <c r="W206" i="5"/>
  <c r="X206" i="5"/>
  <c r="W207" i="5"/>
  <c r="X207" i="5"/>
  <c r="W208" i="5"/>
  <c r="X208" i="5"/>
  <c r="W209" i="5"/>
  <c r="X209" i="5"/>
  <c r="W210" i="5"/>
  <c r="X210" i="5"/>
  <c r="W211" i="5"/>
  <c r="X211" i="5"/>
  <c r="W212" i="5"/>
  <c r="X212" i="5"/>
  <c r="W213" i="5"/>
  <c r="X213" i="5"/>
  <c r="W214" i="5"/>
  <c r="X214" i="5"/>
  <c r="W215" i="5"/>
  <c r="X215" i="5"/>
  <c r="W216" i="5"/>
  <c r="X216" i="5"/>
  <c r="W217" i="5"/>
  <c r="X217" i="5"/>
  <c r="W218" i="5"/>
  <c r="X218" i="5"/>
  <c r="W219" i="5"/>
  <c r="X219" i="5"/>
  <c r="W220" i="5"/>
  <c r="X220" i="5"/>
  <c r="W221" i="5"/>
  <c r="X221" i="5"/>
  <c r="W222" i="5"/>
  <c r="X222" i="5"/>
  <c r="W223" i="5"/>
  <c r="X223" i="5"/>
  <c r="W224" i="5"/>
  <c r="X224" i="5"/>
  <c r="W225" i="5"/>
  <c r="X225" i="5"/>
  <c r="W226" i="5"/>
  <c r="X226" i="5"/>
  <c r="W227" i="5"/>
  <c r="X227" i="5"/>
  <c r="W228" i="5"/>
  <c r="X228" i="5"/>
  <c r="W229" i="5"/>
  <c r="X229" i="5"/>
  <c r="W230" i="5"/>
  <c r="X230" i="5"/>
  <c r="W231" i="5"/>
  <c r="X231" i="5"/>
  <c r="W232" i="5"/>
  <c r="X232" i="5"/>
  <c r="W233" i="5"/>
  <c r="X233" i="5"/>
  <c r="W234" i="5"/>
  <c r="X234" i="5"/>
  <c r="W235" i="5"/>
  <c r="X235" i="5"/>
  <c r="W236" i="5"/>
  <c r="X236" i="5"/>
  <c r="W237" i="5"/>
  <c r="X237" i="5"/>
  <c r="W238" i="5"/>
  <c r="X238" i="5"/>
  <c r="W239" i="5"/>
  <c r="X239" i="5"/>
  <c r="W240" i="5"/>
  <c r="X240" i="5"/>
  <c r="W241" i="5"/>
  <c r="X241" i="5"/>
  <c r="W242" i="5"/>
  <c r="X242" i="5"/>
  <c r="W243" i="5"/>
  <c r="X243" i="5"/>
  <c r="W244" i="5"/>
  <c r="X244" i="5"/>
  <c r="W245" i="5"/>
  <c r="X245" i="5"/>
  <c r="W246" i="5"/>
  <c r="X246" i="5"/>
  <c r="W247" i="5"/>
  <c r="X247" i="5"/>
  <c r="W248" i="5"/>
  <c r="X248" i="5"/>
  <c r="W249" i="5"/>
  <c r="X249" i="5"/>
  <c r="W250" i="5"/>
  <c r="X250" i="5"/>
  <c r="W251" i="5"/>
  <c r="X251" i="5"/>
  <c r="W252" i="5"/>
  <c r="X252" i="5"/>
  <c r="W253" i="5"/>
  <c r="X253" i="5"/>
  <c r="W254" i="5"/>
  <c r="X254" i="5"/>
  <c r="W255" i="5"/>
  <c r="X255" i="5"/>
  <c r="W256" i="5"/>
  <c r="X256" i="5"/>
  <c r="W257" i="5"/>
  <c r="X257" i="5"/>
  <c r="W258" i="5"/>
  <c r="X258" i="5"/>
  <c r="W259" i="5"/>
  <c r="X259" i="5"/>
  <c r="W260" i="5"/>
  <c r="X260" i="5"/>
  <c r="W261" i="5"/>
  <c r="X261" i="5"/>
  <c r="W262" i="5"/>
  <c r="X262" i="5"/>
  <c r="W263" i="5"/>
  <c r="X263" i="5"/>
  <c r="W264" i="5"/>
  <c r="X264" i="5"/>
  <c r="W265" i="5"/>
  <c r="X265" i="5"/>
  <c r="W266" i="5"/>
  <c r="X266" i="5"/>
  <c r="W267" i="5"/>
  <c r="X267" i="5"/>
  <c r="W268" i="5"/>
  <c r="X268" i="5"/>
  <c r="W269" i="5"/>
  <c r="X269" i="5"/>
  <c r="W270" i="5"/>
  <c r="X270" i="5"/>
  <c r="W271" i="5"/>
  <c r="X271" i="5"/>
  <c r="W272" i="5"/>
  <c r="X272" i="5"/>
  <c r="W273" i="5"/>
  <c r="X273" i="5"/>
  <c r="W274" i="5"/>
  <c r="X274" i="5"/>
  <c r="W275" i="5"/>
  <c r="X275" i="5"/>
  <c r="W276" i="5"/>
  <c r="X276" i="5"/>
  <c r="W277" i="5"/>
  <c r="X277" i="5"/>
  <c r="W278" i="5"/>
  <c r="X278" i="5"/>
  <c r="W279" i="5"/>
  <c r="X279" i="5"/>
  <c r="W280" i="5"/>
  <c r="X280" i="5"/>
  <c r="W281" i="5"/>
  <c r="X281" i="5"/>
  <c r="W282" i="5"/>
  <c r="X282" i="5"/>
  <c r="W283" i="5"/>
  <c r="X283" i="5"/>
  <c r="W284" i="5"/>
  <c r="X284" i="5"/>
  <c r="W285" i="5"/>
  <c r="X285" i="5"/>
  <c r="W286" i="5"/>
  <c r="X286" i="5"/>
  <c r="W287" i="5"/>
  <c r="X287" i="5"/>
  <c r="W288" i="5"/>
  <c r="X288" i="5"/>
  <c r="W289" i="5"/>
  <c r="X289" i="5"/>
  <c r="W290" i="5"/>
  <c r="X290" i="5"/>
  <c r="W291" i="5"/>
  <c r="X291" i="5"/>
  <c r="W292" i="5"/>
  <c r="X292" i="5"/>
  <c r="W293" i="5"/>
  <c r="X293" i="5"/>
  <c r="W294" i="5"/>
  <c r="X294" i="5"/>
  <c r="W295" i="5"/>
  <c r="X295" i="5"/>
  <c r="W296" i="5"/>
  <c r="X296" i="5"/>
  <c r="W297" i="5"/>
  <c r="X297" i="5"/>
  <c r="W298" i="5"/>
  <c r="X298" i="5"/>
  <c r="W299" i="5"/>
  <c r="X299" i="5"/>
  <c r="W300" i="5"/>
  <c r="X300" i="5"/>
  <c r="W301" i="5"/>
  <c r="X301" i="5"/>
  <c r="W302" i="5"/>
  <c r="X302" i="5"/>
  <c r="W303" i="5"/>
  <c r="X303" i="5"/>
  <c r="W304" i="5"/>
  <c r="X304" i="5"/>
  <c r="W305" i="5"/>
  <c r="X305" i="5"/>
  <c r="W306" i="5"/>
  <c r="X306" i="5"/>
  <c r="W307" i="5"/>
  <c r="X307" i="5"/>
  <c r="W308" i="5"/>
  <c r="X308" i="5"/>
  <c r="W309" i="5"/>
  <c r="X309" i="5"/>
  <c r="W310" i="5"/>
  <c r="X310" i="5"/>
  <c r="W311" i="5"/>
  <c r="X311" i="5"/>
  <c r="W312" i="5"/>
  <c r="X312" i="5"/>
  <c r="W313" i="5"/>
  <c r="X313" i="5"/>
  <c r="W314" i="5"/>
  <c r="X314" i="5"/>
  <c r="W315" i="5"/>
  <c r="X315" i="5"/>
  <c r="W316" i="5"/>
  <c r="X316" i="5"/>
  <c r="W317" i="5"/>
  <c r="X317" i="5"/>
  <c r="W318" i="5"/>
  <c r="X318" i="5"/>
  <c r="W319" i="5"/>
  <c r="X319" i="5"/>
  <c r="W320" i="5"/>
  <c r="X320" i="5"/>
  <c r="W321" i="5"/>
  <c r="X321" i="5"/>
  <c r="W322" i="5"/>
  <c r="X322" i="5"/>
  <c r="W323" i="5"/>
  <c r="X323" i="5"/>
  <c r="W324" i="5"/>
  <c r="X324" i="5"/>
  <c r="W325" i="5"/>
  <c r="X325" i="5"/>
  <c r="W326" i="5"/>
  <c r="X326" i="5"/>
  <c r="W327" i="5"/>
  <c r="X327" i="5"/>
  <c r="W328" i="5"/>
  <c r="X328" i="5"/>
  <c r="W329" i="5"/>
  <c r="X329" i="5"/>
  <c r="W330" i="5"/>
  <c r="X330" i="5"/>
  <c r="W331" i="5"/>
  <c r="X331" i="5"/>
  <c r="W332" i="5"/>
  <c r="X332" i="5"/>
  <c r="W333" i="5"/>
  <c r="X333" i="5"/>
  <c r="W334" i="5"/>
  <c r="X334" i="5"/>
  <c r="W335" i="5"/>
  <c r="X335" i="5"/>
  <c r="W336" i="5"/>
  <c r="X336" i="5"/>
  <c r="W337" i="5"/>
  <c r="X337" i="5"/>
  <c r="W338" i="5"/>
  <c r="X338" i="5"/>
  <c r="W339" i="5"/>
  <c r="X339" i="5"/>
  <c r="W340" i="5"/>
  <c r="X340" i="5"/>
  <c r="W341" i="5"/>
  <c r="X341" i="5"/>
  <c r="W342" i="5"/>
  <c r="X342" i="5"/>
  <c r="W343" i="5"/>
  <c r="X343" i="5"/>
  <c r="W344" i="5"/>
  <c r="X344" i="5"/>
  <c r="W345" i="5"/>
  <c r="X345" i="5"/>
  <c r="W346" i="5"/>
  <c r="X346" i="5"/>
  <c r="W347" i="5"/>
  <c r="X347" i="5"/>
  <c r="W348" i="5"/>
  <c r="X348" i="5"/>
  <c r="W349" i="5"/>
  <c r="X349" i="5"/>
  <c r="W350" i="5"/>
  <c r="X350" i="5"/>
  <c r="W351" i="5"/>
  <c r="X351" i="5"/>
  <c r="W352" i="5"/>
  <c r="X352" i="5"/>
  <c r="W353" i="5"/>
  <c r="X353" i="5"/>
  <c r="W354" i="5"/>
  <c r="X354" i="5"/>
  <c r="W355" i="5"/>
  <c r="X355" i="5"/>
  <c r="W356" i="5"/>
  <c r="X356" i="5"/>
  <c r="W357" i="5"/>
  <c r="X357" i="5"/>
  <c r="W358" i="5"/>
  <c r="X358" i="5"/>
  <c r="W359" i="5"/>
  <c r="X359" i="5"/>
  <c r="W360" i="5"/>
  <c r="X360" i="5"/>
  <c r="W361" i="5"/>
  <c r="X361" i="5"/>
  <c r="W362" i="5"/>
  <c r="X362" i="5"/>
  <c r="W363" i="5"/>
  <c r="X363" i="5"/>
  <c r="W364" i="5"/>
  <c r="X364" i="5"/>
  <c r="W365" i="5"/>
  <c r="X365" i="5"/>
  <c r="W366" i="5"/>
  <c r="X366" i="5"/>
  <c r="W367" i="5"/>
  <c r="X367" i="5"/>
  <c r="W368" i="5"/>
  <c r="X368" i="5"/>
  <c r="W369" i="5"/>
  <c r="X369" i="5"/>
  <c r="W370" i="5"/>
  <c r="X370" i="5"/>
  <c r="W371" i="5"/>
  <c r="X371" i="5"/>
  <c r="W372" i="5"/>
  <c r="X372" i="5"/>
  <c r="W373" i="5"/>
  <c r="X373" i="5"/>
  <c r="W374" i="5"/>
  <c r="X374" i="5"/>
  <c r="W375" i="5"/>
  <c r="X375" i="5"/>
  <c r="W376" i="5"/>
  <c r="X376" i="5"/>
  <c r="W377" i="5"/>
  <c r="X377" i="5"/>
  <c r="W378" i="5"/>
  <c r="X378" i="5"/>
  <c r="W379" i="5"/>
  <c r="X379" i="5"/>
  <c r="W380" i="5"/>
  <c r="X380" i="5"/>
  <c r="W381" i="5"/>
  <c r="X381" i="5"/>
  <c r="W382" i="5"/>
  <c r="X382" i="5"/>
  <c r="W383" i="5"/>
  <c r="X383" i="5"/>
  <c r="W384" i="5"/>
  <c r="X384" i="5"/>
  <c r="W385" i="5"/>
  <c r="X385" i="5"/>
  <c r="W386" i="5"/>
  <c r="X386" i="5"/>
  <c r="W387" i="5"/>
  <c r="X387" i="5"/>
  <c r="W388" i="5"/>
  <c r="X388" i="5"/>
  <c r="W389" i="5"/>
  <c r="X389" i="5"/>
  <c r="W390" i="5"/>
  <c r="X390" i="5"/>
  <c r="W391" i="5"/>
  <c r="X391" i="5"/>
  <c r="W392" i="5"/>
  <c r="X392" i="5"/>
  <c r="W393" i="5"/>
  <c r="X393" i="5"/>
  <c r="W394" i="5"/>
  <c r="X394" i="5"/>
  <c r="W395" i="5"/>
  <c r="X395" i="5"/>
  <c r="W396" i="5"/>
  <c r="X396" i="5"/>
  <c r="W397" i="5"/>
  <c r="X397" i="5"/>
  <c r="W398" i="5"/>
  <c r="X398" i="5"/>
  <c r="W399" i="5"/>
  <c r="X399" i="5"/>
  <c r="W400" i="5"/>
  <c r="X400" i="5"/>
  <c r="W401" i="5"/>
  <c r="X401" i="5"/>
  <c r="W402" i="5"/>
  <c r="X402" i="5"/>
  <c r="W403" i="5"/>
  <c r="X403" i="5"/>
  <c r="W404" i="5"/>
  <c r="X404" i="5"/>
  <c r="W405" i="5"/>
  <c r="X405" i="5"/>
  <c r="W406" i="5"/>
  <c r="X406" i="5"/>
  <c r="W407" i="5"/>
  <c r="X407" i="5"/>
  <c r="W408" i="5"/>
  <c r="X408" i="5"/>
  <c r="W409" i="5"/>
  <c r="X409" i="5"/>
  <c r="W410" i="5"/>
  <c r="X410" i="5"/>
  <c r="W411" i="5"/>
  <c r="X411" i="5"/>
  <c r="W412" i="5"/>
  <c r="X412" i="5"/>
  <c r="W413" i="5"/>
  <c r="X413" i="5"/>
  <c r="W414" i="5"/>
  <c r="X414" i="5"/>
  <c r="W415" i="5"/>
  <c r="X415" i="5"/>
  <c r="W416" i="5"/>
  <c r="X416" i="5"/>
  <c r="W417" i="5"/>
  <c r="X417" i="5"/>
  <c r="W418" i="5"/>
  <c r="X418" i="5"/>
  <c r="W419" i="5"/>
  <c r="X419" i="5"/>
  <c r="W420" i="5"/>
  <c r="X420" i="5"/>
  <c r="W421" i="5"/>
  <c r="X421" i="5"/>
  <c r="W422" i="5"/>
  <c r="X422" i="5"/>
  <c r="W423" i="5"/>
  <c r="X423" i="5"/>
  <c r="W424" i="5"/>
  <c r="X424" i="5"/>
  <c r="W425" i="5"/>
  <c r="X425" i="5"/>
  <c r="W426" i="5"/>
  <c r="X426" i="5"/>
  <c r="W427" i="5"/>
  <c r="X427" i="5"/>
  <c r="W428" i="5"/>
  <c r="X428" i="5"/>
  <c r="W429" i="5"/>
  <c r="X429" i="5"/>
  <c r="W430" i="5"/>
  <c r="X430" i="5"/>
  <c r="W431" i="5"/>
  <c r="X431" i="5"/>
  <c r="W432" i="5"/>
  <c r="X432" i="5"/>
  <c r="W433" i="5"/>
  <c r="X433" i="5"/>
  <c r="W434" i="5"/>
  <c r="X434" i="5"/>
  <c r="W435" i="5"/>
  <c r="X435" i="5"/>
  <c r="W436" i="5"/>
  <c r="X436" i="5"/>
  <c r="W437" i="5"/>
  <c r="X437" i="5"/>
  <c r="W438" i="5"/>
  <c r="X438" i="5"/>
  <c r="W439" i="5"/>
  <c r="X439" i="5"/>
  <c r="W440" i="5"/>
  <c r="X440" i="5"/>
  <c r="W441" i="5"/>
  <c r="X441" i="5"/>
  <c r="W442" i="5"/>
  <c r="X442" i="5"/>
  <c r="W443" i="5"/>
  <c r="X443" i="5"/>
  <c r="W444" i="5"/>
  <c r="X444" i="5"/>
  <c r="W445" i="5"/>
  <c r="X445" i="5"/>
  <c r="W446" i="5"/>
  <c r="X446" i="5"/>
  <c r="W447" i="5"/>
  <c r="X447" i="5"/>
  <c r="W448" i="5"/>
  <c r="X448" i="5"/>
  <c r="W449" i="5"/>
  <c r="X449" i="5"/>
  <c r="W450" i="5"/>
  <c r="X450" i="5"/>
  <c r="W451" i="5"/>
  <c r="X451" i="5"/>
  <c r="W452" i="5"/>
  <c r="X452" i="5"/>
  <c r="W453" i="5"/>
  <c r="X453" i="5"/>
  <c r="W454" i="5"/>
  <c r="X454" i="5"/>
  <c r="W455" i="5"/>
  <c r="X455" i="5"/>
  <c r="W456" i="5"/>
  <c r="X456" i="5"/>
  <c r="W457" i="5"/>
  <c r="X457" i="5"/>
  <c r="W458" i="5"/>
  <c r="X458" i="5"/>
  <c r="W459" i="5"/>
  <c r="X459" i="5"/>
  <c r="W460" i="5"/>
  <c r="X460" i="5"/>
  <c r="W461" i="5"/>
  <c r="X461" i="5"/>
  <c r="W462" i="5"/>
  <c r="X462" i="5"/>
  <c r="W463" i="5"/>
  <c r="X463" i="5"/>
  <c r="W464" i="5"/>
  <c r="X464" i="5"/>
  <c r="W465" i="5"/>
  <c r="X465" i="5"/>
  <c r="W466" i="5"/>
  <c r="X466" i="5"/>
  <c r="W467" i="5"/>
  <c r="X467" i="5"/>
  <c r="W468" i="5"/>
  <c r="X468" i="5"/>
  <c r="W469" i="5"/>
  <c r="X469" i="5"/>
  <c r="W470" i="5"/>
  <c r="X470" i="5"/>
  <c r="W471" i="5"/>
  <c r="X471" i="5"/>
  <c r="W472" i="5"/>
  <c r="X472" i="5"/>
  <c r="W473" i="5"/>
  <c r="X473" i="5"/>
  <c r="W474" i="5"/>
  <c r="X474" i="5"/>
  <c r="W475" i="5"/>
  <c r="X475" i="5"/>
  <c r="W476" i="5"/>
  <c r="X476" i="5"/>
  <c r="W477" i="5"/>
  <c r="X477" i="5"/>
  <c r="W478" i="5"/>
  <c r="X478" i="5"/>
  <c r="W479" i="5"/>
  <c r="X479" i="5"/>
  <c r="W480" i="5"/>
  <c r="X480" i="5"/>
  <c r="W481" i="5"/>
  <c r="X481" i="5"/>
  <c r="W482" i="5"/>
  <c r="X482" i="5"/>
  <c r="W483" i="5"/>
  <c r="X483" i="5"/>
  <c r="W484" i="5"/>
  <c r="X484" i="5"/>
  <c r="W485" i="5"/>
  <c r="X485" i="5"/>
  <c r="W486" i="5"/>
  <c r="X486" i="5"/>
  <c r="W487" i="5"/>
  <c r="X487" i="5"/>
  <c r="W488" i="5"/>
  <c r="X488" i="5"/>
  <c r="W489" i="5"/>
  <c r="X489" i="5"/>
  <c r="W490" i="5"/>
  <c r="X490" i="5"/>
  <c r="W491" i="5"/>
  <c r="X491" i="5"/>
  <c r="W492" i="5"/>
  <c r="X492" i="5"/>
  <c r="W493" i="5"/>
  <c r="X493" i="5"/>
  <c r="W494" i="5"/>
  <c r="X494" i="5"/>
  <c r="W495" i="5"/>
  <c r="X495" i="5"/>
  <c r="W496" i="5"/>
  <c r="X496" i="5"/>
  <c r="W497" i="5"/>
  <c r="X497" i="5"/>
  <c r="W498" i="5"/>
  <c r="X498" i="5"/>
  <c r="W499" i="5"/>
  <c r="X499" i="5"/>
  <c r="W500" i="5"/>
  <c r="X500" i="5"/>
  <c r="W501" i="5"/>
  <c r="X501" i="5"/>
  <c r="W502" i="5"/>
  <c r="X502" i="5"/>
  <c r="W503" i="5"/>
  <c r="X503" i="5"/>
  <c r="W504" i="5"/>
  <c r="X504" i="5"/>
  <c r="W505" i="5"/>
  <c r="X505" i="5"/>
  <c r="W506" i="5"/>
  <c r="X506" i="5"/>
  <c r="W507" i="5"/>
  <c r="X507" i="5"/>
  <c r="W508" i="5"/>
  <c r="X508" i="5"/>
  <c r="W509" i="5"/>
  <c r="X509" i="5"/>
  <c r="W510" i="5"/>
  <c r="X510" i="5"/>
  <c r="W511" i="5"/>
  <c r="X511" i="5"/>
  <c r="W512" i="5"/>
  <c r="X512" i="5"/>
  <c r="W513" i="5"/>
  <c r="X513" i="5"/>
  <c r="W514" i="5"/>
  <c r="X514" i="5"/>
  <c r="W515" i="5"/>
  <c r="X515" i="5"/>
  <c r="W516" i="5"/>
  <c r="X516" i="5"/>
  <c r="W517" i="5"/>
  <c r="X517" i="5"/>
  <c r="W518" i="5"/>
  <c r="X518" i="5"/>
  <c r="W519" i="5"/>
  <c r="X519" i="5"/>
  <c r="W520" i="5"/>
  <c r="X520" i="5"/>
  <c r="W521" i="5"/>
  <c r="X521" i="5"/>
  <c r="W522" i="5"/>
  <c r="X522" i="5"/>
  <c r="W523" i="5"/>
  <c r="X523" i="5"/>
  <c r="W524" i="5"/>
  <c r="X524" i="5"/>
  <c r="W525" i="5"/>
  <c r="X525" i="5"/>
  <c r="W526" i="5"/>
  <c r="X526" i="5"/>
  <c r="W527" i="5"/>
  <c r="X527" i="5"/>
  <c r="W528" i="5"/>
  <c r="X528" i="5"/>
  <c r="W529" i="5"/>
  <c r="X529" i="5"/>
  <c r="W530" i="5"/>
  <c r="X530" i="5"/>
  <c r="W531" i="5"/>
  <c r="X531" i="5"/>
  <c r="W532" i="5"/>
  <c r="X532" i="5"/>
  <c r="W533" i="5"/>
  <c r="X533" i="5"/>
  <c r="W534" i="5"/>
  <c r="X534" i="5"/>
  <c r="W535" i="5"/>
  <c r="X535" i="5"/>
  <c r="W536" i="5"/>
  <c r="X536" i="5"/>
  <c r="W537" i="5"/>
  <c r="X537" i="5"/>
  <c r="W538" i="5"/>
  <c r="X538" i="5"/>
  <c r="W539" i="5"/>
  <c r="X539" i="5"/>
  <c r="W540" i="5"/>
  <c r="X540" i="5"/>
  <c r="W541" i="5"/>
  <c r="X541" i="5"/>
  <c r="W542" i="5"/>
  <c r="X542" i="5"/>
  <c r="W543" i="5"/>
  <c r="X543" i="5"/>
  <c r="W544" i="5"/>
  <c r="X544" i="5"/>
  <c r="W545" i="5"/>
  <c r="X545" i="5"/>
  <c r="W546" i="5"/>
  <c r="X546" i="5"/>
  <c r="W547" i="5"/>
  <c r="X547" i="5"/>
  <c r="W548" i="5"/>
  <c r="X548" i="5"/>
  <c r="W549" i="5"/>
  <c r="X549" i="5"/>
  <c r="W550" i="5"/>
  <c r="X550" i="5"/>
  <c r="W551" i="5"/>
  <c r="X551" i="5"/>
  <c r="W552" i="5"/>
  <c r="X552" i="5"/>
  <c r="W553" i="5"/>
  <c r="X553" i="5"/>
  <c r="W554" i="5"/>
  <c r="X554" i="5"/>
  <c r="W555" i="5"/>
  <c r="X555" i="5"/>
  <c r="W556" i="5"/>
  <c r="X556" i="5"/>
  <c r="W557" i="5"/>
  <c r="X557" i="5"/>
  <c r="W558" i="5"/>
  <c r="X558" i="5"/>
  <c r="W559" i="5"/>
  <c r="X559" i="5"/>
  <c r="W560" i="5"/>
  <c r="X560" i="5"/>
  <c r="W561" i="5"/>
  <c r="X561" i="5"/>
  <c r="W562" i="5"/>
  <c r="X562" i="5"/>
  <c r="W563" i="5"/>
  <c r="X563" i="5"/>
  <c r="W564" i="5"/>
  <c r="X564" i="5"/>
  <c r="W565" i="5"/>
  <c r="X565" i="5"/>
  <c r="W566" i="5"/>
  <c r="X566" i="5"/>
  <c r="W567" i="5"/>
  <c r="X567" i="5"/>
  <c r="W568" i="5"/>
  <c r="X568" i="5"/>
  <c r="W569" i="5"/>
  <c r="X569" i="5"/>
  <c r="W570" i="5"/>
  <c r="X570" i="5"/>
  <c r="W571" i="5"/>
  <c r="X571" i="5"/>
  <c r="W572" i="5"/>
  <c r="X572" i="5"/>
  <c r="W573" i="5"/>
  <c r="X573" i="5"/>
  <c r="W574" i="5"/>
  <c r="X574" i="5"/>
  <c r="W575" i="5"/>
  <c r="X575" i="5"/>
  <c r="W576" i="5"/>
  <c r="X576" i="5"/>
  <c r="W577" i="5"/>
  <c r="X577" i="5"/>
  <c r="W578" i="5"/>
  <c r="X578" i="5"/>
  <c r="W579" i="5"/>
  <c r="X579" i="5"/>
  <c r="W580" i="5"/>
  <c r="X580" i="5"/>
  <c r="W581" i="5"/>
  <c r="X581" i="5"/>
  <c r="W582" i="5"/>
  <c r="X582" i="5"/>
  <c r="W583" i="5"/>
  <c r="X583" i="5"/>
  <c r="W584" i="5"/>
  <c r="X584" i="5"/>
  <c r="W585" i="5"/>
  <c r="X585" i="5"/>
  <c r="W586" i="5"/>
  <c r="X586" i="5"/>
  <c r="W587" i="5"/>
  <c r="X587" i="5"/>
  <c r="W588" i="5"/>
  <c r="X588" i="5"/>
  <c r="W589" i="5"/>
  <c r="X589" i="5"/>
  <c r="W590" i="5"/>
  <c r="X590" i="5"/>
  <c r="W591" i="5"/>
  <c r="X591" i="5"/>
  <c r="W592" i="5"/>
  <c r="X592" i="5"/>
  <c r="W593" i="5"/>
  <c r="X593" i="5"/>
  <c r="W594" i="5"/>
  <c r="X594" i="5"/>
  <c r="W595" i="5"/>
  <c r="X595" i="5"/>
  <c r="W596" i="5"/>
  <c r="X596" i="5"/>
  <c r="W597" i="5"/>
  <c r="X597" i="5"/>
  <c r="W598" i="5"/>
  <c r="X598" i="5"/>
  <c r="W599" i="5"/>
  <c r="X599" i="5"/>
  <c r="W600" i="5"/>
  <c r="X600" i="5"/>
  <c r="W601" i="5"/>
  <c r="X601" i="5"/>
  <c r="W602" i="5"/>
  <c r="X602" i="5"/>
  <c r="W603" i="5"/>
  <c r="X603" i="5"/>
  <c r="W604" i="5"/>
  <c r="X604" i="5"/>
  <c r="W605" i="5"/>
  <c r="X605" i="5"/>
  <c r="W606" i="5"/>
  <c r="X606" i="5"/>
  <c r="W607" i="5"/>
  <c r="X607" i="5"/>
  <c r="W608" i="5"/>
  <c r="X608" i="5"/>
  <c r="W609" i="5"/>
  <c r="X609" i="5"/>
  <c r="W610" i="5"/>
  <c r="X610" i="5"/>
  <c r="W611" i="5"/>
  <c r="X611" i="5"/>
  <c r="W612" i="5"/>
  <c r="X612" i="5"/>
  <c r="W613" i="5"/>
  <c r="X613" i="5"/>
  <c r="W614" i="5"/>
  <c r="X614" i="5"/>
  <c r="W615" i="5"/>
  <c r="X615" i="5"/>
  <c r="W616" i="5"/>
  <c r="X616" i="5"/>
  <c r="W617" i="5"/>
  <c r="X617" i="5"/>
  <c r="W618" i="5"/>
  <c r="X618" i="5"/>
  <c r="W619" i="5"/>
  <c r="X619" i="5"/>
  <c r="W620" i="5"/>
  <c r="X620" i="5"/>
  <c r="W621" i="5"/>
  <c r="X621" i="5"/>
  <c r="W622" i="5"/>
  <c r="X622" i="5"/>
  <c r="W623" i="5"/>
  <c r="X623" i="5"/>
  <c r="W624" i="5"/>
  <c r="X624" i="5"/>
  <c r="W625" i="5"/>
  <c r="X625" i="5"/>
  <c r="W626" i="5"/>
  <c r="X626" i="5"/>
  <c r="W627" i="5"/>
  <c r="X627" i="5"/>
  <c r="W628" i="5"/>
  <c r="X628" i="5"/>
  <c r="W629" i="5"/>
  <c r="X629" i="5"/>
  <c r="W630" i="5"/>
  <c r="X630" i="5"/>
  <c r="W631" i="5"/>
  <c r="X631" i="5"/>
  <c r="W632" i="5"/>
  <c r="X632" i="5"/>
  <c r="W633" i="5"/>
  <c r="X633" i="5"/>
  <c r="W634" i="5"/>
  <c r="X634" i="5"/>
  <c r="W635" i="5"/>
  <c r="X635" i="5"/>
  <c r="W636" i="5"/>
  <c r="X636" i="5"/>
  <c r="W637" i="5"/>
  <c r="X637" i="5"/>
  <c r="W638" i="5"/>
  <c r="X638" i="5"/>
  <c r="W639" i="5"/>
  <c r="X639" i="5"/>
  <c r="W640" i="5"/>
  <c r="X640" i="5"/>
  <c r="W641" i="5"/>
  <c r="X641" i="5"/>
  <c r="W642" i="5"/>
  <c r="X642" i="5"/>
  <c r="W643" i="5"/>
  <c r="X643" i="5"/>
  <c r="W644" i="5"/>
  <c r="X644" i="5"/>
  <c r="W645" i="5"/>
  <c r="X645" i="5"/>
  <c r="W646" i="5"/>
  <c r="X646" i="5"/>
  <c r="W647" i="5"/>
  <c r="X647" i="5"/>
  <c r="W648" i="5"/>
  <c r="X648" i="5"/>
  <c r="W649" i="5"/>
  <c r="X649" i="5"/>
  <c r="W650" i="5"/>
  <c r="X650" i="5"/>
  <c r="W651" i="5"/>
  <c r="X651" i="5"/>
  <c r="W652" i="5"/>
  <c r="X652" i="5"/>
  <c r="W653" i="5"/>
  <c r="X653" i="5"/>
  <c r="W654" i="5"/>
  <c r="X654" i="5"/>
  <c r="W655" i="5"/>
  <c r="X655" i="5"/>
  <c r="W656" i="5"/>
  <c r="X656" i="5"/>
  <c r="W657" i="5"/>
  <c r="X657" i="5"/>
  <c r="W658" i="5"/>
  <c r="X658" i="5"/>
  <c r="W659" i="5"/>
  <c r="X659" i="5"/>
  <c r="W660" i="5"/>
  <c r="X660" i="5"/>
  <c r="W661" i="5"/>
  <c r="X661" i="5"/>
  <c r="W662" i="5"/>
  <c r="X662" i="5"/>
  <c r="W663" i="5"/>
  <c r="X663" i="5"/>
  <c r="W664" i="5"/>
  <c r="X664" i="5"/>
  <c r="W665" i="5"/>
  <c r="X665" i="5"/>
  <c r="W666" i="5"/>
  <c r="X666" i="5"/>
  <c r="W667" i="5"/>
  <c r="X667" i="5"/>
  <c r="W668" i="5"/>
  <c r="X668" i="5"/>
  <c r="W669" i="5"/>
  <c r="X669" i="5"/>
  <c r="W670" i="5"/>
  <c r="X670" i="5"/>
  <c r="W671" i="5"/>
  <c r="X671" i="5"/>
  <c r="W672" i="5"/>
  <c r="X672" i="5"/>
  <c r="W673" i="5"/>
  <c r="X673" i="5"/>
  <c r="W674" i="5"/>
  <c r="X674" i="5"/>
  <c r="W675" i="5"/>
  <c r="X675" i="5"/>
  <c r="W676" i="5"/>
  <c r="X676" i="5"/>
  <c r="W677" i="5"/>
  <c r="X677" i="5"/>
  <c r="W678" i="5"/>
  <c r="X678" i="5"/>
  <c r="W679" i="5"/>
  <c r="X679" i="5"/>
  <c r="W680" i="5"/>
  <c r="X680" i="5"/>
  <c r="W681" i="5"/>
  <c r="X681" i="5"/>
  <c r="W682" i="5"/>
  <c r="X682" i="5"/>
  <c r="W683" i="5"/>
  <c r="X683" i="5"/>
  <c r="W684" i="5"/>
  <c r="X684" i="5"/>
  <c r="W685" i="5"/>
  <c r="X685" i="5"/>
  <c r="W686" i="5"/>
  <c r="X686" i="5"/>
  <c r="W687" i="5"/>
  <c r="X687" i="5"/>
  <c r="W688" i="5"/>
  <c r="X688" i="5"/>
  <c r="W689" i="5"/>
  <c r="X689" i="5"/>
  <c r="W690" i="5"/>
  <c r="X690" i="5"/>
  <c r="W691" i="5"/>
  <c r="X691" i="5"/>
  <c r="W692" i="5"/>
  <c r="X692" i="5"/>
  <c r="W693" i="5"/>
  <c r="X693" i="5"/>
  <c r="W694" i="5"/>
  <c r="X694" i="5"/>
  <c r="W695" i="5"/>
  <c r="X695" i="5"/>
  <c r="W696" i="5"/>
  <c r="X696" i="5"/>
  <c r="W697" i="5"/>
  <c r="X697" i="5"/>
  <c r="W698" i="5"/>
  <c r="X698" i="5"/>
  <c r="W699" i="5"/>
  <c r="X699" i="5"/>
  <c r="W700" i="5"/>
  <c r="X700" i="5"/>
  <c r="W701" i="5"/>
  <c r="X701" i="5"/>
  <c r="W702" i="5"/>
  <c r="X702" i="5"/>
  <c r="W703" i="5"/>
  <c r="X703" i="5"/>
  <c r="W704" i="5"/>
  <c r="X704" i="5"/>
  <c r="W705" i="5"/>
  <c r="X705" i="5"/>
  <c r="W706" i="5"/>
  <c r="X706" i="5"/>
  <c r="W707" i="5"/>
  <c r="X707" i="5"/>
  <c r="W708" i="5"/>
  <c r="X708" i="5"/>
  <c r="W709" i="5"/>
  <c r="X709" i="5"/>
  <c r="W710" i="5"/>
  <c r="X710" i="5"/>
  <c r="W711" i="5"/>
  <c r="X711" i="5"/>
  <c r="W712" i="5"/>
  <c r="X712" i="5"/>
  <c r="W713" i="5"/>
  <c r="X713" i="5"/>
  <c r="W714" i="5"/>
  <c r="X714" i="5"/>
  <c r="W715" i="5"/>
  <c r="X715" i="5"/>
  <c r="W716" i="5"/>
  <c r="X716" i="5"/>
  <c r="W717" i="5"/>
  <c r="X717" i="5"/>
  <c r="W718" i="5"/>
  <c r="X718" i="5"/>
  <c r="W719" i="5"/>
  <c r="X719" i="5"/>
  <c r="W720" i="5"/>
  <c r="X720" i="5"/>
  <c r="W721" i="5"/>
  <c r="X721" i="5"/>
  <c r="W722" i="5"/>
  <c r="X722" i="5"/>
  <c r="W723" i="5"/>
  <c r="X723" i="5"/>
  <c r="W724" i="5"/>
  <c r="X724" i="5"/>
  <c r="W725" i="5"/>
  <c r="X725" i="5"/>
  <c r="W726" i="5"/>
  <c r="X726" i="5"/>
  <c r="W727" i="5"/>
  <c r="X727" i="5"/>
  <c r="W728" i="5"/>
  <c r="X728" i="5"/>
  <c r="W729" i="5"/>
  <c r="X729" i="5"/>
  <c r="W730" i="5"/>
  <c r="X730" i="5"/>
  <c r="W731" i="5"/>
  <c r="X731" i="5"/>
  <c r="W732" i="5"/>
  <c r="X732" i="5"/>
  <c r="W733" i="5"/>
  <c r="X733" i="5"/>
  <c r="W734" i="5"/>
  <c r="X734" i="5"/>
  <c r="W735" i="5"/>
  <c r="X735" i="5"/>
  <c r="W736" i="5"/>
  <c r="X736" i="5"/>
  <c r="W737" i="5"/>
  <c r="X737" i="5"/>
  <c r="W738" i="5"/>
  <c r="X738" i="5"/>
  <c r="W739" i="5"/>
  <c r="X739" i="5"/>
  <c r="W740" i="5"/>
  <c r="X740" i="5"/>
  <c r="W741" i="5"/>
  <c r="X741" i="5"/>
  <c r="W742" i="5"/>
  <c r="X742" i="5"/>
  <c r="W743" i="5"/>
  <c r="X743" i="5"/>
  <c r="W744" i="5"/>
  <c r="X744" i="5"/>
  <c r="W745" i="5"/>
  <c r="X745" i="5"/>
  <c r="W746" i="5"/>
  <c r="X746" i="5"/>
  <c r="W747" i="5"/>
  <c r="X747" i="5"/>
  <c r="W748" i="5"/>
  <c r="X748" i="5"/>
  <c r="W749" i="5"/>
  <c r="X749" i="5"/>
  <c r="W750" i="5"/>
  <c r="X750" i="5"/>
  <c r="W751" i="5"/>
  <c r="X751" i="5"/>
  <c r="W752" i="5"/>
  <c r="X752" i="5"/>
  <c r="W753" i="5"/>
  <c r="X753" i="5"/>
  <c r="W754" i="5"/>
  <c r="X754" i="5"/>
  <c r="W755" i="5"/>
  <c r="X755" i="5"/>
  <c r="W756" i="5"/>
  <c r="X756" i="5"/>
  <c r="W757" i="5"/>
  <c r="X757" i="5"/>
  <c r="W758" i="5"/>
  <c r="X758" i="5"/>
  <c r="W759" i="5"/>
  <c r="X759" i="5"/>
  <c r="W760" i="5"/>
  <c r="X760" i="5"/>
  <c r="W761" i="5"/>
  <c r="X761" i="5"/>
  <c r="W762" i="5"/>
  <c r="X762" i="5"/>
  <c r="W763" i="5"/>
  <c r="X763" i="5"/>
  <c r="W764" i="5"/>
  <c r="X764" i="5"/>
  <c r="W765" i="5"/>
  <c r="X765" i="5"/>
  <c r="W766" i="5"/>
  <c r="X766" i="5"/>
  <c r="W767" i="5"/>
  <c r="X767" i="5"/>
  <c r="W768" i="5"/>
  <c r="X768" i="5"/>
  <c r="W769" i="5"/>
  <c r="X769" i="5"/>
  <c r="W770" i="5"/>
  <c r="X770" i="5"/>
  <c r="W771" i="5"/>
  <c r="X771" i="5"/>
  <c r="W772" i="5"/>
  <c r="X772" i="5"/>
  <c r="W773" i="5"/>
  <c r="X773" i="5"/>
  <c r="W774" i="5"/>
  <c r="X774" i="5"/>
  <c r="W775" i="5"/>
  <c r="X775" i="5"/>
  <c r="W776" i="5"/>
  <c r="X776" i="5"/>
  <c r="W777" i="5"/>
  <c r="X777" i="5"/>
  <c r="W778" i="5"/>
  <c r="X778" i="5"/>
  <c r="W779" i="5"/>
  <c r="X779" i="5"/>
  <c r="W780" i="5"/>
  <c r="X780" i="5"/>
  <c r="W781" i="5"/>
  <c r="X781" i="5"/>
  <c r="W782" i="5"/>
  <c r="X782" i="5"/>
  <c r="W783" i="5"/>
  <c r="X783" i="5"/>
  <c r="W784" i="5"/>
  <c r="X784" i="5"/>
  <c r="W785" i="5"/>
  <c r="X785" i="5"/>
  <c r="W786" i="5"/>
  <c r="X786" i="5"/>
  <c r="W787" i="5"/>
  <c r="X787" i="5"/>
  <c r="W788" i="5"/>
  <c r="X788" i="5"/>
  <c r="W789" i="5"/>
  <c r="X789" i="5"/>
  <c r="W790" i="5"/>
  <c r="X790" i="5"/>
  <c r="W791" i="5"/>
  <c r="X791" i="5"/>
  <c r="W792" i="5"/>
  <c r="X792" i="5"/>
  <c r="W793" i="5"/>
  <c r="X793" i="5"/>
  <c r="W794" i="5"/>
  <c r="X794" i="5"/>
  <c r="W795" i="5"/>
  <c r="X795" i="5"/>
  <c r="X4" i="5"/>
  <c r="L5" i="11"/>
  <c r="N5" i="11"/>
  <c r="L6" i="11"/>
  <c r="N6" i="11"/>
  <c r="L4" i="11"/>
  <c r="N4" i="11"/>
  <c r="Q23" i="10"/>
  <c r="S23" i="10"/>
  <c r="T23" i="10"/>
  <c r="R23" i="10"/>
  <c r="N23" i="10"/>
  <c r="L23" i="10"/>
  <c r="Q23" i="13"/>
  <c r="R23" i="13"/>
  <c r="L23" i="13"/>
  <c r="Q26" i="10"/>
  <c r="Q25" i="10"/>
  <c r="L24" i="10"/>
  <c r="N24" i="10"/>
  <c r="S24" i="10"/>
  <c r="U24" i="10"/>
  <c r="Q24" i="10"/>
  <c r="T24" i="10"/>
  <c r="R24" i="10"/>
  <c r="L22" i="10"/>
  <c r="N22" i="10"/>
  <c r="Q22" i="10"/>
  <c r="T22" i="10"/>
  <c r="R22" i="10"/>
  <c r="L21" i="10"/>
  <c r="N21" i="10"/>
  <c r="Q21" i="10"/>
  <c r="S21" i="10"/>
  <c r="U21" i="10"/>
  <c r="T21" i="10"/>
  <c r="R21" i="10"/>
  <c r="L20" i="10"/>
  <c r="N20" i="10"/>
  <c r="S20" i="10"/>
  <c r="Q20" i="10"/>
  <c r="T20" i="10"/>
  <c r="U20" i="10"/>
  <c r="R20" i="10"/>
  <c r="L19" i="10"/>
  <c r="N19" i="10"/>
  <c r="S19" i="10"/>
  <c r="U19" i="10"/>
  <c r="Q19" i="10"/>
  <c r="T19" i="10"/>
  <c r="R19" i="10"/>
  <c r="L18" i="10"/>
  <c r="N18" i="10"/>
  <c r="Q18" i="10"/>
  <c r="T18" i="10"/>
  <c r="R18" i="10"/>
  <c r="L17" i="10"/>
  <c r="N17" i="10"/>
  <c r="Q17" i="10"/>
  <c r="S17" i="10"/>
  <c r="U17" i="10"/>
  <c r="T17" i="10"/>
  <c r="R17" i="10"/>
  <c r="N16" i="10"/>
  <c r="S16" i="10"/>
  <c r="Q16" i="10"/>
  <c r="T16" i="10"/>
  <c r="U16" i="10"/>
  <c r="R16" i="10"/>
  <c r="N15" i="10"/>
  <c r="Q15" i="10"/>
  <c r="S15" i="10"/>
  <c r="U15" i="10"/>
  <c r="T15" i="10"/>
  <c r="R15" i="10"/>
  <c r="N14" i="10"/>
  <c r="S14" i="10"/>
  <c r="Q14" i="10"/>
  <c r="T14" i="10"/>
  <c r="U14" i="10"/>
  <c r="R14" i="10"/>
  <c r="N13" i="10"/>
  <c r="Q13" i="10"/>
  <c r="R13" i="10"/>
  <c r="S13" i="10"/>
  <c r="U13" i="10"/>
  <c r="N12" i="10"/>
  <c r="Q12" i="10"/>
  <c r="R12" i="10"/>
  <c r="T12" i="10"/>
  <c r="L11" i="10"/>
  <c r="N11" i="10"/>
  <c r="S11" i="10"/>
  <c r="Q11" i="10"/>
  <c r="T11" i="10"/>
  <c r="L10" i="10"/>
  <c r="N10" i="10"/>
  <c r="S10" i="10"/>
  <c r="Q10" i="10"/>
  <c r="R10" i="10"/>
  <c r="T10" i="10"/>
  <c r="U10" i="10"/>
  <c r="L9" i="10"/>
  <c r="N9" i="10"/>
  <c r="S9" i="10"/>
  <c r="Q9" i="10"/>
  <c r="R9" i="10"/>
  <c r="T9" i="10"/>
  <c r="U9" i="10"/>
  <c r="L8" i="10"/>
  <c r="N8" i="10"/>
  <c r="S8" i="10"/>
  <c r="Q8" i="10"/>
  <c r="R8" i="10"/>
  <c r="L7" i="10"/>
  <c r="N7" i="10"/>
  <c r="S7" i="10"/>
  <c r="Q7" i="10"/>
  <c r="R7" i="10"/>
  <c r="T7" i="10"/>
  <c r="L6" i="10"/>
  <c r="N6" i="10"/>
  <c r="Q6" i="10"/>
  <c r="S6" i="10"/>
  <c r="U6" i="10"/>
  <c r="T6" i="10"/>
  <c r="R6" i="10"/>
  <c r="L5" i="10"/>
  <c r="N5" i="10"/>
  <c r="S5" i="10"/>
  <c r="Q5" i="10"/>
  <c r="T5" i="10"/>
  <c r="U5" i="10"/>
  <c r="R5" i="10"/>
  <c r="L4" i="10"/>
  <c r="N4" i="10"/>
  <c r="S4" i="10"/>
  <c r="Q4" i="10"/>
  <c r="T4" i="10"/>
  <c r="U4" i="10"/>
  <c r="R4" i="10"/>
  <c r="Q16" i="11"/>
  <c r="Q15" i="11"/>
  <c r="Q14" i="11"/>
  <c r="Q13" i="11"/>
  <c r="Q12" i="11"/>
  <c r="U6" i="11"/>
  <c r="S6" i="11"/>
  <c r="R6" i="11"/>
  <c r="U5" i="11"/>
  <c r="S5" i="11"/>
  <c r="R5" i="11"/>
  <c r="U4" i="11"/>
  <c r="S4" i="11"/>
  <c r="R4" i="11"/>
  <c r="AB9" i="12"/>
  <c r="Z9" i="12"/>
  <c r="X9" i="12"/>
  <c r="T9" i="12"/>
  <c r="AB8" i="12"/>
  <c r="Z8" i="12"/>
  <c r="X8" i="12"/>
  <c r="U8" i="12"/>
  <c r="AB6" i="12"/>
  <c r="Z6" i="12"/>
  <c r="X6" i="12"/>
  <c r="U5" i="12"/>
  <c r="AB5" i="12"/>
  <c r="Z5" i="12"/>
  <c r="X5" i="12"/>
  <c r="U4" i="12"/>
  <c r="AB4" i="12"/>
  <c r="Z4" i="12"/>
  <c r="X4" i="12"/>
  <c r="Q26" i="13"/>
  <c r="Q25" i="13"/>
  <c r="L24" i="13"/>
  <c r="N24" i="13"/>
  <c r="Q24" i="13"/>
  <c r="R24" i="13"/>
  <c r="T24" i="13"/>
  <c r="L22" i="13"/>
  <c r="N22" i="13"/>
  <c r="Q22" i="13"/>
  <c r="S22" i="13"/>
  <c r="U22" i="13"/>
  <c r="T22" i="13"/>
  <c r="R22" i="13"/>
  <c r="L21" i="13"/>
  <c r="N21" i="13"/>
  <c r="S21" i="13"/>
  <c r="Q21" i="13"/>
  <c r="T21" i="13"/>
  <c r="R21" i="13"/>
  <c r="L20" i="13"/>
  <c r="N20" i="13"/>
  <c r="S20" i="13"/>
  <c r="U20" i="13"/>
  <c r="Q20" i="13"/>
  <c r="T20" i="13"/>
  <c r="R20" i="13"/>
  <c r="L19" i="13"/>
  <c r="N19" i="13"/>
  <c r="Q19" i="13"/>
  <c r="R19" i="13"/>
  <c r="T19" i="13"/>
  <c r="L18" i="13"/>
  <c r="N18" i="13"/>
  <c r="Q18" i="13"/>
  <c r="S18" i="13"/>
  <c r="U18" i="13"/>
  <c r="T18" i="13"/>
  <c r="R18" i="13"/>
  <c r="L17" i="13"/>
  <c r="N17" i="13"/>
  <c r="S17" i="13"/>
  <c r="Q17" i="13"/>
  <c r="T17" i="13"/>
  <c r="R17" i="13"/>
  <c r="N16" i="13"/>
  <c r="Q16" i="13"/>
  <c r="T16" i="13"/>
  <c r="R16" i="13"/>
  <c r="N15" i="13"/>
  <c r="Q15" i="13"/>
  <c r="S15" i="13"/>
  <c r="T15" i="13"/>
  <c r="R15" i="13"/>
  <c r="N14" i="13"/>
  <c r="Q14" i="13"/>
  <c r="T14" i="13"/>
  <c r="R14" i="13"/>
  <c r="N13" i="13"/>
  <c r="Q13" i="13"/>
  <c r="R13" i="13"/>
  <c r="N12" i="13"/>
  <c r="S12" i="13"/>
  <c r="Q12" i="13"/>
  <c r="R12" i="13"/>
  <c r="T12" i="13"/>
  <c r="U12" i="13"/>
  <c r="L11" i="13"/>
  <c r="N11" i="13"/>
  <c r="Q11" i="13"/>
  <c r="S11" i="13"/>
  <c r="U11" i="13"/>
  <c r="T11" i="13"/>
  <c r="L10" i="13"/>
  <c r="N10" i="13"/>
  <c r="S10" i="13"/>
  <c r="T10" i="13"/>
  <c r="U10" i="13"/>
  <c r="L9" i="13"/>
  <c r="L8" i="13"/>
  <c r="N8" i="13"/>
  <c r="Q8" i="13"/>
  <c r="R8" i="13"/>
  <c r="S8" i="13"/>
  <c r="U8" i="13"/>
  <c r="T8" i="13"/>
  <c r="L7" i="13"/>
  <c r="N7" i="13"/>
  <c r="S7" i="13"/>
  <c r="Q7" i="13"/>
  <c r="T7" i="13"/>
  <c r="U7" i="13"/>
  <c r="R7" i="13"/>
  <c r="L6" i="13"/>
  <c r="N6" i="13"/>
  <c r="S6" i="13"/>
  <c r="Q6" i="13"/>
  <c r="R6" i="13"/>
  <c r="T6" i="13"/>
  <c r="L5" i="13"/>
  <c r="N5" i="13"/>
  <c r="Q5" i="13"/>
  <c r="S5" i="13"/>
  <c r="U5" i="13"/>
  <c r="T5" i="13"/>
  <c r="R5" i="13"/>
  <c r="L4" i="13"/>
  <c r="N4" i="13"/>
  <c r="S4" i="13"/>
  <c r="R4" i="13"/>
  <c r="N39" i="8"/>
  <c r="S39" i="8"/>
  <c r="Q39" i="8"/>
  <c r="T39" i="8"/>
  <c r="U39" i="8"/>
  <c r="R39" i="8"/>
  <c r="N38" i="8"/>
  <c r="Q38" i="8"/>
  <c r="S38" i="8"/>
  <c r="T38" i="8"/>
  <c r="U38" i="8"/>
  <c r="R38" i="8"/>
  <c r="N37" i="8"/>
  <c r="S37" i="8"/>
  <c r="Q37" i="8"/>
  <c r="T37" i="8"/>
  <c r="U37" i="8"/>
  <c r="R37" i="8"/>
  <c r="N36" i="8"/>
  <c r="Q36" i="8"/>
  <c r="S36" i="8"/>
  <c r="T36" i="8"/>
  <c r="U36" i="8"/>
  <c r="R36" i="8"/>
  <c r="N35" i="8"/>
  <c r="S35" i="8"/>
  <c r="Q35" i="8"/>
  <c r="T35" i="8"/>
  <c r="U35" i="8"/>
  <c r="R35" i="8"/>
  <c r="N34" i="8"/>
  <c r="Q34" i="8"/>
  <c r="S34" i="8"/>
  <c r="T34" i="8"/>
  <c r="U34" i="8"/>
  <c r="R34" i="8"/>
  <c r="N33" i="8"/>
  <c r="S33" i="8"/>
  <c r="Q33" i="8"/>
  <c r="T33" i="8"/>
  <c r="U33" i="8"/>
  <c r="R33" i="8"/>
  <c r="N32" i="8"/>
  <c r="Q32" i="8"/>
  <c r="S32" i="8"/>
  <c r="T32" i="8"/>
  <c r="U32" i="8"/>
  <c r="R32" i="8"/>
  <c r="N31" i="8"/>
  <c r="S31" i="8"/>
  <c r="Q31" i="8"/>
  <c r="T31" i="8"/>
  <c r="U31" i="8"/>
  <c r="R31" i="8"/>
  <c r="N30" i="8"/>
  <c r="Q30" i="8"/>
  <c r="S30" i="8"/>
  <c r="T30" i="8"/>
  <c r="U30" i="8"/>
  <c r="R30" i="8"/>
  <c r="N29" i="8"/>
  <c r="S29" i="8"/>
  <c r="Q29" i="8"/>
  <c r="T29" i="8"/>
  <c r="U29" i="8"/>
  <c r="R29" i="8"/>
  <c r="N28" i="8"/>
  <c r="Q28" i="8"/>
  <c r="S28" i="8"/>
  <c r="T28" i="8"/>
  <c r="U28" i="8"/>
  <c r="R28" i="8"/>
  <c r="N27" i="8"/>
  <c r="S27" i="8"/>
  <c r="Q27" i="8"/>
  <c r="T27" i="8"/>
  <c r="U27" i="8"/>
  <c r="R27" i="8"/>
  <c r="N26" i="8"/>
  <c r="Q26" i="8"/>
  <c r="S26" i="8"/>
  <c r="T26" i="8"/>
  <c r="U26" i="8"/>
  <c r="R26" i="8"/>
  <c r="N25" i="8"/>
  <c r="S25" i="8"/>
  <c r="Q25" i="8"/>
  <c r="T25" i="8"/>
  <c r="U25" i="8"/>
  <c r="R25" i="8"/>
  <c r="N24" i="8"/>
  <c r="Q24" i="8"/>
  <c r="S24" i="8"/>
  <c r="T24" i="8"/>
  <c r="U24" i="8"/>
  <c r="R24" i="8"/>
  <c r="N23" i="8"/>
  <c r="S23" i="8"/>
  <c r="Q23" i="8"/>
  <c r="T23" i="8"/>
  <c r="U23" i="8"/>
  <c r="R23" i="8"/>
  <c r="N22" i="8"/>
  <c r="Q22" i="8"/>
  <c r="S22" i="8"/>
  <c r="T22" i="8"/>
  <c r="U22" i="8"/>
  <c r="R22" i="8"/>
  <c r="N21" i="8"/>
  <c r="S21" i="8"/>
  <c r="Q21" i="8"/>
  <c r="T21" i="8"/>
  <c r="U21" i="8"/>
  <c r="R21" i="8"/>
  <c r="N20" i="8"/>
  <c r="Q20" i="8"/>
  <c r="S20" i="8"/>
  <c r="T20" i="8"/>
  <c r="U20" i="8"/>
  <c r="R20" i="8"/>
  <c r="N19" i="8"/>
  <c r="S19" i="8"/>
  <c r="Q19" i="8"/>
  <c r="T19" i="8"/>
  <c r="U19" i="8"/>
  <c r="R19" i="8"/>
  <c r="N18" i="8"/>
  <c r="Q18" i="8"/>
  <c r="S18" i="8"/>
  <c r="T18" i="8"/>
  <c r="U18" i="8"/>
  <c r="R18" i="8"/>
  <c r="N17" i="8"/>
  <c r="S17" i="8"/>
  <c r="Q17" i="8"/>
  <c r="T17" i="8"/>
  <c r="U17" i="8"/>
  <c r="R17" i="8"/>
  <c r="N16" i="8"/>
  <c r="Q16" i="8"/>
  <c r="S16" i="8"/>
  <c r="T16" i="8"/>
  <c r="U16" i="8"/>
  <c r="R16" i="8"/>
  <c r="N15" i="8"/>
  <c r="S15" i="8"/>
  <c r="Q15" i="8"/>
  <c r="T15" i="8"/>
  <c r="U15" i="8"/>
  <c r="R15" i="8"/>
  <c r="N14" i="8"/>
  <c r="Q14" i="8"/>
  <c r="S14" i="8"/>
  <c r="T14" i="8"/>
  <c r="U14" i="8"/>
  <c r="R14" i="8"/>
  <c r="N13" i="8"/>
  <c r="S13" i="8"/>
  <c r="Q13" i="8"/>
  <c r="T13" i="8"/>
  <c r="U13" i="8"/>
  <c r="R13" i="8"/>
  <c r="N12" i="8"/>
  <c r="Q12" i="8"/>
  <c r="S12" i="8"/>
  <c r="T12" i="8"/>
  <c r="U12" i="8"/>
  <c r="R12" i="8"/>
  <c r="N11" i="8"/>
  <c r="S11" i="8"/>
  <c r="Q11" i="8"/>
  <c r="T11" i="8"/>
  <c r="U11" i="8"/>
  <c r="R11" i="8"/>
  <c r="N10" i="8"/>
  <c r="Q10" i="8"/>
  <c r="S10" i="8"/>
  <c r="T10" i="8"/>
  <c r="U10" i="8"/>
  <c r="R10" i="8"/>
  <c r="N9" i="8"/>
  <c r="S9" i="8"/>
  <c r="Q9" i="8"/>
  <c r="T9" i="8"/>
  <c r="U9" i="8"/>
  <c r="R9" i="8"/>
  <c r="N8" i="8"/>
  <c r="Q8" i="8"/>
  <c r="S8" i="8"/>
  <c r="T8" i="8"/>
  <c r="U8" i="8"/>
  <c r="R8" i="8"/>
  <c r="N7" i="8"/>
  <c r="S7" i="8"/>
  <c r="Q7" i="8"/>
  <c r="T7" i="8"/>
  <c r="U7" i="8"/>
  <c r="R7" i="8"/>
  <c r="N6" i="8"/>
  <c r="Q6" i="8"/>
  <c r="S6" i="8"/>
  <c r="T6" i="8"/>
  <c r="U6" i="8"/>
  <c r="R6" i="8"/>
  <c r="N5" i="8"/>
  <c r="S5" i="8"/>
  <c r="Q5" i="8"/>
  <c r="T5" i="8"/>
  <c r="U5" i="8"/>
  <c r="R5" i="8"/>
  <c r="N4" i="8"/>
  <c r="Q4" i="8"/>
  <c r="S4" i="8"/>
  <c r="T4" i="8"/>
  <c r="U4" i="8"/>
  <c r="R4" i="8"/>
  <c r="N29" i="7"/>
  <c r="Q29" i="7"/>
  <c r="R29" i="7"/>
  <c r="S29" i="7"/>
  <c r="U29" i="7"/>
  <c r="T29" i="7"/>
  <c r="N66" i="7"/>
  <c r="Q66" i="7"/>
  <c r="R66" i="7"/>
  <c r="T66" i="7"/>
  <c r="N67" i="7"/>
  <c r="Q67" i="7"/>
  <c r="R67" i="7"/>
  <c r="S67" i="7"/>
  <c r="T67" i="7"/>
  <c r="U67" i="7"/>
  <c r="N68" i="7"/>
  <c r="Q68" i="7"/>
  <c r="R68" i="7"/>
  <c r="T68" i="7"/>
  <c r="N69" i="7"/>
  <c r="Q69" i="7"/>
  <c r="R69" i="7"/>
  <c r="S69" i="7"/>
  <c r="U69" i="7"/>
  <c r="T69" i="7"/>
  <c r="N70" i="7"/>
  <c r="Q70" i="7"/>
  <c r="R70" i="7"/>
  <c r="T70" i="7"/>
  <c r="N58" i="7"/>
  <c r="Q58" i="7"/>
  <c r="R58" i="7"/>
  <c r="S58" i="7"/>
  <c r="T58" i="7"/>
  <c r="U58" i="7"/>
  <c r="N59" i="7"/>
  <c r="Q59" i="7"/>
  <c r="R59" i="7"/>
  <c r="T59" i="7"/>
  <c r="N60" i="7"/>
  <c r="Q60" i="7"/>
  <c r="R60" i="7"/>
  <c r="S60" i="7"/>
  <c r="U60" i="7"/>
  <c r="T60" i="7"/>
  <c r="N61" i="7"/>
  <c r="Q61" i="7"/>
  <c r="R61" i="7"/>
  <c r="T61" i="7"/>
  <c r="N62" i="7"/>
  <c r="Q62" i="7"/>
  <c r="R62" i="7"/>
  <c r="S62" i="7"/>
  <c r="T62" i="7"/>
  <c r="U62" i="7"/>
  <c r="N63" i="7"/>
  <c r="Q63" i="7"/>
  <c r="R63" i="7"/>
  <c r="T63" i="7"/>
  <c r="N64" i="7"/>
  <c r="Q64" i="7"/>
  <c r="R64" i="7"/>
  <c r="S64" i="7"/>
  <c r="U64" i="7"/>
  <c r="T64" i="7"/>
  <c r="N65" i="7"/>
  <c r="Q65" i="7"/>
  <c r="R65" i="7"/>
  <c r="T65" i="7"/>
  <c r="N53" i="7"/>
  <c r="Q53" i="7"/>
  <c r="R53" i="7"/>
  <c r="S53" i="7"/>
  <c r="T53" i="7"/>
  <c r="U53" i="7"/>
  <c r="N54" i="7"/>
  <c r="Q54" i="7"/>
  <c r="R54" i="7"/>
  <c r="T54" i="7"/>
  <c r="N55" i="7"/>
  <c r="Q55" i="7"/>
  <c r="R55" i="7"/>
  <c r="S55" i="7"/>
  <c r="U55" i="7"/>
  <c r="T55" i="7"/>
  <c r="N56" i="7"/>
  <c r="Q56" i="7"/>
  <c r="R56" i="7"/>
  <c r="T56" i="7"/>
  <c r="N57" i="7"/>
  <c r="Q57" i="7"/>
  <c r="R57" i="7"/>
  <c r="S57" i="7"/>
  <c r="T57" i="7"/>
  <c r="U57" i="7"/>
  <c r="N47" i="7"/>
  <c r="Q47" i="7"/>
  <c r="R47" i="7"/>
  <c r="T47" i="7"/>
  <c r="N48" i="7"/>
  <c r="Q48" i="7"/>
  <c r="R48" i="7"/>
  <c r="S48" i="7"/>
  <c r="U48" i="7"/>
  <c r="T48" i="7"/>
  <c r="N49" i="7"/>
  <c r="Q49" i="7"/>
  <c r="R49" i="7"/>
  <c r="T49" i="7"/>
  <c r="N50" i="7"/>
  <c r="Q50" i="7"/>
  <c r="R50" i="7"/>
  <c r="S50" i="7"/>
  <c r="T50" i="7"/>
  <c r="U50" i="7"/>
  <c r="N51" i="7"/>
  <c r="Q51" i="7"/>
  <c r="R51" i="7"/>
  <c r="T51" i="7"/>
  <c r="N52" i="7"/>
  <c r="Q52" i="7"/>
  <c r="R52" i="7"/>
  <c r="S52" i="7"/>
  <c r="U52" i="7"/>
  <c r="T52" i="7"/>
  <c r="N41" i="7"/>
  <c r="Q41" i="7"/>
  <c r="R41" i="7"/>
  <c r="T41" i="7"/>
  <c r="N42" i="7"/>
  <c r="Q42" i="7"/>
  <c r="R42" i="7"/>
  <c r="S42" i="7"/>
  <c r="T42" i="7"/>
  <c r="U42" i="7"/>
  <c r="N43" i="7"/>
  <c r="Q43" i="7"/>
  <c r="R43" i="7"/>
  <c r="T43" i="7"/>
  <c r="N44" i="7"/>
  <c r="Q44" i="7"/>
  <c r="R44" i="7"/>
  <c r="S44" i="7"/>
  <c r="U44" i="7"/>
  <c r="T44" i="7"/>
  <c r="N45" i="7"/>
  <c r="Q45" i="7"/>
  <c r="R45" i="7"/>
  <c r="T45" i="7"/>
  <c r="N46" i="7"/>
  <c r="Q46" i="7"/>
  <c r="R46" i="7"/>
  <c r="S46" i="7"/>
  <c r="T46" i="7"/>
  <c r="U46" i="7"/>
  <c r="N33" i="7"/>
  <c r="Q33" i="7"/>
  <c r="R33" i="7"/>
  <c r="T33" i="7"/>
  <c r="N34" i="7"/>
  <c r="Q34" i="7"/>
  <c r="R34" i="7"/>
  <c r="S34" i="7"/>
  <c r="U34" i="7"/>
  <c r="T34" i="7"/>
  <c r="N35" i="7"/>
  <c r="Q35" i="7"/>
  <c r="R35" i="7"/>
  <c r="T35" i="7"/>
  <c r="N36" i="7"/>
  <c r="Q36" i="7"/>
  <c r="R36" i="7"/>
  <c r="S36" i="7"/>
  <c r="T36" i="7"/>
  <c r="U36" i="7"/>
  <c r="N37" i="7"/>
  <c r="Q37" i="7"/>
  <c r="R37" i="7"/>
  <c r="T37" i="7"/>
  <c r="N38" i="7"/>
  <c r="Q38" i="7"/>
  <c r="R38" i="7"/>
  <c r="S38" i="7"/>
  <c r="U38" i="7"/>
  <c r="T38" i="7"/>
  <c r="N39" i="7"/>
  <c r="Q39" i="7"/>
  <c r="R39" i="7"/>
  <c r="T39" i="7"/>
  <c r="N40" i="7"/>
  <c r="Q40" i="7"/>
  <c r="R40" i="7"/>
  <c r="S40" i="7"/>
  <c r="T40" i="7"/>
  <c r="U40" i="7"/>
  <c r="N21" i="7"/>
  <c r="Q21" i="7"/>
  <c r="R21" i="7"/>
  <c r="T21" i="7"/>
  <c r="N22" i="7"/>
  <c r="Q22" i="7"/>
  <c r="R22" i="7"/>
  <c r="S22" i="7"/>
  <c r="U22" i="7"/>
  <c r="T22" i="7"/>
  <c r="N23" i="7"/>
  <c r="Q23" i="7"/>
  <c r="R23" i="7"/>
  <c r="T23" i="7"/>
  <c r="N24" i="7"/>
  <c r="Q24" i="7"/>
  <c r="R24" i="7"/>
  <c r="S24" i="7"/>
  <c r="T24" i="7"/>
  <c r="U24" i="7"/>
  <c r="N25" i="7"/>
  <c r="Q25" i="7"/>
  <c r="R25" i="7"/>
  <c r="T25" i="7"/>
  <c r="N26" i="7"/>
  <c r="Q26" i="7"/>
  <c r="R26" i="7"/>
  <c r="S26" i="7"/>
  <c r="U26" i="7"/>
  <c r="T26" i="7"/>
  <c r="N27" i="7"/>
  <c r="Q27" i="7"/>
  <c r="R27" i="7"/>
  <c r="T27" i="7"/>
  <c r="N28" i="7"/>
  <c r="Q28" i="7"/>
  <c r="R28" i="7"/>
  <c r="S28" i="7"/>
  <c r="T28" i="7"/>
  <c r="U28" i="7"/>
  <c r="N30" i="7"/>
  <c r="Q30" i="7"/>
  <c r="R30" i="7"/>
  <c r="T30" i="7"/>
  <c r="N31" i="7"/>
  <c r="Q31" i="7"/>
  <c r="R31" i="7"/>
  <c r="S31" i="7"/>
  <c r="U31" i="7"/>
  <c r="T31" i="7"/>
  <c r="N32" i="7"/>
  <c r="Q32" i="7"/>
  <c r="R32" i="7"/>
  <c r="T32" i="7"/>
  <c r="N6" i="7"/>
  <c r="S6" i="7"/>
  <c r="Q6" i="7"/>
  <c r="R6" i="7"/>
  <c r="T6" i="7"/>
  <c r="N7" i="7"/>
  <c r="S7" i="7"/>
  <c r="Q7" i="7"/>
  <c r="R7" i="7"/>
  <c r="T7" i="7"/>
  <c r="N8" i="7"/>
  <c r="S8" i="7"/>
  <c r="Q8" i="7"/>
  <c r="R8" i="7"/>
  <c r="T8" i="7"/>
  <c r="N9" i="7"/>
  <c r="S9" i="7"/>
  <c r="Q9" i="7"/>
  <c r="R9" i="7"/>
  <c r="T9" i="7"/>
  <c r="N10" i="7"/>
  <c r="S10" i="7"/>
  <c r="Q10" i="7"/>
  <c r="R10" i="7"/>
  <c r="T10" i="7"/>
  <c r="N11" i="7"/>
  <c r="S11" i="7"/>
  <c r="Q11" i="7"/>
  <c r="R11" i="7"/>
  <c r="T11" i="7"/>
  <c r="N12" i="7"/>
  <c r="S12" i="7"/>
  <c r="Q12" i="7"/>
  <c r="R12" i="7"/>
  <c r="T12" i="7"/>
  <c r="N13" i="7"/>
  <c r="S13" i="7"/>
  <c r="Q13" i="7"/>
  <c r="R13" i="7"/>
  <c r="T13" i="7"/>
  <c r="N14" i="7"/>
  <c r="S14" i="7"/>
  <c r="Q14" i="7"/>
  <c r="R14" i="7"/>
  <c r="T14" i="7"/>
  <c r="N15" i="7"/>
  <c r="S15" i="7"/>
  <c r="Q15" i="7"/>
  <c r="R15" i="7"/>
  <c r="T15" i="7"/>
  <c r="N16" i="7"/>
  <c r="S16" i="7"/>
  <c r="Q16" i="7"/>
  <c r="R16" i="7"/>
  <c r="T16" i="7"/>
  <c r="N17" i="7"/>
  <c r="S17" i="7"/>
  <c r="Q17" i="7"/>
  <c r="R17" i="7"/>
  <c r="T17" i="7"/>
  <c r="U17" i="7"/>
  <c r="N18" i="7"/>
  <c r="Q18" i="7"/>
  <c r="R18" i="7"/>
  <c r="S18" i="7"/>
  <c r="T18" i="7"/>
  <c r="N19" i="7"/>
  <c r="S19" i="7"/>
  <c r="Q19" i="7"/>
  <c r="R19" i="7"/>
  <c r="T19" i="7"/>
  <c r="U19" i="7"/>
  <c r="N20" i="7"/>
  <c r="Q20" i="7"/>
  <c r="R20" i="7"/>
  <c r="S20" i="7"/>
  <c r="T20" i="7"/>
  <c r="T4" i="7"/>
  <c r="N4" i="7"/>
  <c r="Q4" i="7"/>
  <c r="R4" i="7"/>
  <c r="T5" i="7"/>
  <c r="U5" i="7"/>
  <c r="N5" i="7"/>
  <c r="Q5" i="7"/>
  <c r="R5" i="7"/>
  <c r="S5" i="7"/>
  <c r="N590" i="5"/>
  <c r="S590" i="5"/>
  <c r="Q590" i="5"/>
  <c r="R590" i="5"/>
  <c r="T590" i="5"/>
  <c r="U590" i="5"/>
  <c r="N591" i="5"/>
  <c r="Q591" i="5"/>
  <c r="R591" i="5"/>
  <c r="S591" i="5"/>
  <c r="T591" i="5"/>
  <c r="N592" i="5"/>
  <c r="S592" i="5"/>
  <c r="Q592" i="5"/>
  <c r="R592" i="5"/>
  <c r="T592" i="5"/>
  <c r="U592" i="5"/>
  <c r="N593" i="5"/>
  <c r="Q593" i="5"/>
  <c r="R593" i="5"/>
  <c r="S593" i="5"/>
  <c r="T593" i="5"/>
  <c r="N594" i="5"/>
  <c r="S594" i="5"/>
  <c r="Q594" i="5"/>
  <c r="R594" i="5"/>
  <c r="T594" i="5"/>
  <c r="U594" i="5"/>
  <c r="N595" i="5"/>
  <c r="Q595" i="5"/>
  <c r="R595" i="5"/>
  <c r="S595" i="5"/>
  <c r="T595" i="5"/>
  <c r="N596" i="5"/>
  <c r="S596" i="5"/>
  <c r="Q596" i="5"/>
  <c r="R596" i="5"/>
  <c r="T596" i="5"/>
  <c r="U596" i="5"/>
  <c r="N597" i="5"/>
  <c r="Q597" i="5"/>
  <c r="R597" i="5"/>
  <c r="S597" i="5"/>
  <c r="T597" i="5"/>
  <c r="N598" i="5"/>
  <c r="S598" i="5"/>
  <c r="Q598" i="5"/>
  <c r="R598" i="5"/>
  <c r="T598" i="5"/>
  <c r="U598" i="5"/>
  <c r="N599" i="5"/>
  <c r="Q599" i="5"/>
  <c r="R599" i="5"/>
  <c r="S599" i="5"/>
  <c r="T599" i="5"/>
  <c r="N600" i="5"/>
  <c r="S600" i="5"/>
  <c r="Q600" i="5"/>
  <c r="R600" i="5"/>
  <c r="T600" i="5"/>
  <c r="U600" i="5"/>
  <c r="N601" i="5"/>
  <c r="Q601" i="5"/>
  <c r="R601" i="5"/>
  <c r="S601" i="5"/>
  <c r="T601" i="5"/>
  <c r="N602" i="5"/>
  <c r="S602" i="5"/>
  <c r="Q602" i="5"/>
  <c r="R602" i="5"/>
  <c r="T602" i="5"/>
  <c r="U602" i="5"/>
  <c r="N603" i="5"/>
  <c r="Q603" i="5"/>
  <c r="R603" i="5"/>
  <c r="S603" i="5"/>
  <c r="T603" i="5"/>
  <c r="N604" i="5"/>
  <c r="S604" i="5"/>
  <c r="Q604" i="5"/>
  <c r="R604" i="5"/>
  <c r="T604" i="5"/>
  <c r="U604" i="5"/>
  <c r="N605" i="5"/>
  <c r="Q605" i="5"/>
  <c r="R605" i="5"/>
  <c r="S605" i="5"/>
  <c r="T605" i="5"/>
  <c r="N606" i="5"/>
  <c r="S606" i="5"/>
  <c r="Q606" i="5"/>
  <c r="R606" i="5"/>
  <c r="T606" i="5"/>
  <c r="U606" i="5"/>
  <c r="N607" i="5"/>
  <c r="Q607" i="5"/>
  <c r="R607" i="5"/>
  <c r="S607" i="5"/>
  <c r="T607" i="5"/>
  <c r="N608" i="5"/>
  <c r="S608" i="5"/>
  <c r="Q608" i="5"/>
  <c r="R608" i="5"/>
  <c r="T608" i="5"/>
  <c r="U608" i="5"/>
  <c r="N609" i="5"/>
  <c r="Q609" i="5"/>
  <c r="R609" i="5"/>
  <c r="S609" i="5"/>
  <c r="T609" i="5"/>
  <c r="N610" i="5"/>
  <c r="S610" i="5"/>
  <c r="Q610" i="5"/>
  <c r="R610" i="5"/>
  <c r="T610" i="5"/>
  <c r="U610" i="5"/>
  <c r="N611" i="5"/>
  <c r="Q611" i="5"/>
  <c r="R611" i="5"/>
  <c r="S611" i="5"/>
  <c r="T611" i="5"/>
  <c r="N612" i="5"/>
  <c r="S612" i="5"/>
  <c r="Q612" i="5"/>
  <c r="R612" i="5"/>
  <c r="T612" i="5"/>
  <c r="U612" i="5"/>
  <c r="N613" i="5"/>
  <c r="Q613" i="5"/>
  <c r="R613" i="5"/>
  <c r="S613" i="5"/>
  <c r="T613" i="5"/>
  <c r="N614" i="5"/>
  <c r="S614" i="5"/>
  <c r="Q614" i="5"/>
  <c r="R614" i="5"/>
  <c r="T614" i="5"/>
  <c r="U614" i="5"/>
  <c r="N615" i="5"/>
  <c r="Q615" i="5"/>
  <c r="R615" i="5"/>
  <c r="S615" i="5"/>
  <c r="T615" i="5"/>
  <c r="N616" i="5"/>
  <c r="S616" i="5"/>
  <c r="Q616" i="5"/>
  <c r="R616" i="5"/>
  <c r="T616" i="5"/>
  <c r="U616" i="5"/>
  <c r="N617" i="5"/>
  <c r="Q617" i="5"/>
  <c r="R617" i="5"/>
  <c r="S617" i="5"/>
  <c r="T617" i="5"/>
  <c r="N618" i="5"/>
  <c r="S618" i="5"/>
  <c r="Q618" i="5"/>
  <c r="R618" i="5"/>
  <c r="T618" i="5"/>
  <c r="U618" i="5"/>
  <c r="N619" i="5"/>
  <c r="Q619" i="5"/>
  <c r="R619" i="5"/>
  <c r="S619" i="5"/>
  <c r="T619" i="5"/>
  <c r="N620" i="5"/>
  <c r="S620" i="5"/>
  <c r="Q620" i="5"/>
  <c r="R620" i="5"/>
  <c r="T620" i="5"/>
  <c r="U620" i="5"/>
  <c r="N621" i="5"/>
  <c r="Q621" i="5"/>
  <c r="R621" i="5"/>
  <c r="S621" i="5"/>
  <c r="T621" i="5"/>
  <c r="N622" i="5"/>
  <c r="S622" i="5"/>
  <c r="Q622" i="5"/>
  <c r="R622" i="5"/>
  <c r="T622" i="5"/>
  <c r="U622" i="5"/>
  <c r="N623" i="5"/>
  <c r="Q623" i="5"/>
  <c r="T623" i="5"/>
  <c r="N624" i="5"/>
  <c r="Q624" i="5"/>
  <c r="R624" i="5"/>
  <c r="S624" i="5"/>
  <c r="U624" i="5"/>
  <c r="T624" i="5"/>
  <c r="N625" i="5"/>
  <c r="Q625" i="5"/>
  <c r="T625" i="5"/>
  <c r="N626" i="5"/>
  <c r="Q626" i="5"/>
  <c r="R626" i="5"/>
  <c r="S626" i="5"/>
  <c r="U626" i="5"/>
  <c r="T626" i="5"/>
  <c r="N627" i="5"/>
  <c r="Q627" i="5"/>
  <c r="T627" i="5"/>
  <c r="N628" i="5"/>
  <c r="Q628" i="5"/>
  <c r="R628" i="5"/>
  <c r="S628" i="5"/>
  <c r="U628" i="5"/>
  <c r="T628" i="5"/>
  <c r="N629" i="5"/>
  <c r="Q629" i="5"/>
  <c r="T629" i="5"/>
  <c r="N630" i="5"/>
  <c r="Q630" i="5"/>
  <c r="R630" i="5"/>
  <c r="S630" i="5"/>
  <c r="U630" i="5"/>
  <c r="T630" i="5"/>
  <c r="N631" i="5"/>
  <c r="Q631" i="5"/>
  <c r="T631" i="5"/>
  <c r="N632" i="5"/>
  <c r="Q632" i="5"/>
  <c r="R632" i="5"/>
  <c r="S632" i="5"/>
  <c r="U632" i="5"/>
  <c r="T632" i="5"/>
  <c r="N633" i="5"/>
  <c r="Q633" i="5"/>
  <c r="T633" i="5"/>
  <c r="N634" i="5"/>
  <c r="Q634" i="5"/>
  <c r="R634" i="5"/>
  <c r="S634" i="5"/>
  <c r="U634" i="5"/>
  <c r="T634" i="5"/>
  <c r="N635" i="5"/>
  <c r="Q635" i="5"/>
  <c r="T635" i="5"/>
  <c r="N636" i="5"/>
  <c r="Q636" i="5"/>
  <c r="R636" i="5"/>
  <c r="S636" i="5"/>
  <c r="U636" i="5"/>
  <c r="T636" i="5"/>
  <c r="N637" i="5"/>
  <c r="Q637" i="5"/>
  <c r="T637" i="5"/>
  <c r="N638" i="5"/>
  <c r="Q638" i="5"/>
  <c r="R638" i="5"/>
  <c r="S638" i="5"/>
  <c r="U638" i="5"/>
  <c r="T638" i="5"/>
  <c r="N639" i="5"/>
  <c r="Q639" i="5"/>
  <c r="T639" i="5"/>
  <c r="N640" i="5"/>
  <c r="Q640" i="5"/>
  <c r="R640" i="5"/>
  <c r="S640" i="5"/>
  <c r="U640" i="5"/>
  <c r="T640" i="5"/>
  <c r="N641" i="5"/>
  <c r="Q641" i="5"/>
  <c r="T641" i="5"/>
  <c r="N642" i="5"/>
  <c r="Q642" i="5"/>
  <c r="R642" i="5"/>
  <c r="S642" i="5"/>
  <c r="U642" i="5"/>
  <c r="T642" i="5"/>
  <c r="N643" i="5"/>
  <c r="Q643" i="5"/>
  <c r="T643" i="5"/>
  <c r="N644" i="5"/>
  <c r="Q644" i="5"/>
  <c r="R644" i="5"/>
  <c r="S644" i="5"/>
  <c r="U644" i="5"/>
  <c r="T644" i="5"/>
  <c r="N645" i="5"/>
  <c r="Q645" i="5"/>
  <c r="T645" i="5"/>
  <c r="N646" i="5"/>
  <c r="Q646" i="5"/>
  <c r="R646" i="5"/>
  <c r="S646" i="5"/>
  <c r="U646" i="5"/>
  <c r="T646" i="5"/>
  <c r="N647" i="5"/>
  <c r="Q647" i="5"/>
  <c r="T647" i="5"/>
  <c r="N648" i="5"/>
  <c r="Q648" i="5"/>
  <c r="R648" i="5"/>
  <c r="S648" i="5"/>
  <c r="U648" i="5"/>
  <c r="T648" i="5"/>
  <c r="N649" i="5"/>
  <c r="Q649" i="5"/>
  <c r="T649" i="5"/>
  <c r="N650" i="5"/>
  <c r="Q650" i="5"/>
  <c r="R650" i="5"/>
  <c r="S650" i="5"/>
  <c r="U650" i="5"/>
  <c r="T650" i="5"/>
  <c r="N651" i="5"/>
  <c r="Q651" i="5"/>
  <c r="T651" i="5"/>
  <c r="N652" i="5"/>
  <c r="Q652" i="5"/>
  <c r="R652" i="5"/>
  <c r="S652" i="5"/>
  <c r="U652" i="5"/>
  <c r="T652" i="5"/>
  <c r="N653" i="5"/>
  <c r="Q653" i="5"/>
  <c r="T653" i="5"/>
  <c r="N654" i="5"/>
  <c r="Q654" i="5"/>
  <c r="R654" i="5"/>
  <c r="S654" i="5"/>
  <c r="U654" i="5"/>
  <c r="T654" i="5"/>
  <c r="N655" i="5"/>
  <c r="Q655" i="5"/>
  <c r="T655" i="5"/>
  <c r="N656" i="5"/>
  <c r="Q656" i="5"/>
  <c r="R656" i="5"/>
  <c r="S656" i="5"/>
  <c r="U656" i="5"/>
  <c r="T656" i="5"/>
  <c r="N657" i="5"/>
  <c r="Q657" i="5"/>
  <c r="T657" i="5"/>
  <c r="N658" i="5"/>
  <c r="Q658" i="5"/>
  <c r="R658" i="5"/>
  <c r="S658" i="5"/>
  <c r="U658" i="5"/>
  <c r="T658" i="5"/>
  <c r="N659" i="5"/>
  <c r="Q659" i="5"/>
  <c r="T659" i="5"/>
  <c r="N660" i="5"/>
  <c r="Q660" i="5"/>
  <c r="R660" i="5"/>
  <c r="S660" i="5"/>
  <c r="U660" i="5"/>
  <c r="T660" i="5"/>
  <c r="N661" i="5"/>
  <c r="Q661" i="5"/>
  <c r="T661" i="5"/>
  <c r="N662" i="5"/>
  <c r="Q662" i="5"/>
  <c r="R662" i="5"/>
  <c r="S662" i="5"/>
  <c r="U662" i="5"/>
  <c r="T662" i="5"/>
  <c r="N663" i="5"/>
  <c r="Q663" i="5"/>
  <c r="T663" i="5"/>
  <c r="N664" i="5"/>
  <c r="Q664" i="5"/>
  <c r="R664" i="5"/>
  <c r="S664" i="5"/>
  <c r="U664" i="5"/>
  <c r="T664" i="5"/>
  <c r="N665" i="5"/>
  <c r="Q665" i="5"/>
  <c r="T665" i="5"/>
  <c r="N666" i="5"/>
  <c r="Q666" i="5"/>
  <c r="R666" i="5"/>
  <c r="S666" i="5"/>
  <c r="U666" i="5"/>
  <c r="T666" i="5"/>
  <c r="N667" i="5"/>
  <c r="Q667" i="5"/>
  <c r="T667" i="5"/>
  <c r="N668" i="5"/>
  <c r="Q668" i="5"/>
  <c r="R668" i="5"/>
  <c r="S668" i="5"/>
  <c r="U668" i="5"/>
  <c r="T668" i="5"/>
  <c r="N669" i="5"/>
  <c r="Q669" i="5"/>
  <c r="T669" i="5"/>
  <c r="N670" i="5"/>
  <c r="Q670" i="5"/>
  <c r="R670" i="5"/>
  <c r="S670" i="5"/>
  <c r="U670" i="5"/>
  <c r="T670" i="5"/>
  <c r="N671" i="5"/>
  <c r="Q671" i="5"/>
  <c r="T671" i="5"/>
  <c r="N672" i="5"/>
  <c r="Q672" i="5"/>
  <c r="R672" i="5"/>
  <c r="S672" i="5"/>
  <c r="T672" i="5"/>
  <c r="N673" i="5"/>
  <c r="Q673" i="5"/>
  <c r="T673" i="5"/>
  <c r="N674" i="5"/>
  <c r="Q674" i="5"/>
  <c r="R674" i="5"/>
  <c r="S674" i="5"/>
  <c r="T674" i="5"/>
  <c r="N675" i="5"/>
  <c r="Q675" i="5"/>
  <c r="T675" i="5"/>
  <c r="N676" i="5"/>
  <c r="Q676" i="5"/>
  <c r="R676" i="5"/>
  <c r="S676" i="5"/>
  <c r="T676" i="5"/>
  <c r="N677" i="5"/>
  <c r="Q677" i="5"/>
  <c r="T677" i="5"/>
  <c r="N678" i="5"/>
  <c r="Q678" i="5"/>
  <c r="R678" i="5"/>
  <c r="S678" i="5"/>
  <c r="T678" i="5"/>
  <c r="N679" i="5"/>
  <c r="Q679" i="5"/>
  <c r="T679" i="5"/>
  <c r="N680" i="5"/>
  <c r="Q680" i="5"/>
  <c r="R680" i="5"/>
  <c r="S680" i="5"/>
  <c r="T680" i="5"/>
  <c r="N681" i="5"/>
  <c r="Q681" i="5"/>
  <c r="T681" i="5"/>
  <c r="N682" i="5"/>
  <c r="Q682" i="5"/>
  <c r="R682" i="5"/>
  <c r="S682" i="5"/>
  <c r="T682" i="5"/>
  <c r="N683" i="5"/>
  <c r="Q683" i="5"/>
  <c r="T683" i="5"/>
  <c r="N684" i="5"/>
  <c r="Q684" i="5"/>
  <c r="R684" i="5"/>
  <c r="S684" i="5"/>
  <c r="T684" i="5"/>
  <c r="N685" i="5"/>
  <c r="Q685" i="5"/>
  <c r="T685" i="5"/>
  <c r="N686" i="5"/>
  <c r="Q686" i="5"/>
  <c r="R686" i="5"/>
  <c r="S686" i="5"/>
  <c r="T686" i="5"/>
  <c r="N687" i="5"/>
  <c r="Q687" i="5"/>
  <c r="R687" i="5"/>
  <c r="T687" i="5"/>
  <c r="N688" i="5"/>
  <c r="Q688" i="5"/>
  <c r="R688" i="5"/>
  <c r="S688" i="5"/>
  <c r="T688" i="5"/>
  <c r="N689" i="5"/>
  <c r="S689" i="5"/>
  <c r="U689" i="5"/>
  <c r="Q689" i="5"/>
  <c r="R689" i="5"/>
  <c r="T689" i="5"/>
  <c r="N690" i="5"/>
  <c r="Q690" i="5"/>
  <c r="R690" i="5"/>
  <c r="S690" i="5"/>
  <c r="T690" i="5"/>
  <c r="U690" i="5"/>
  <c r="N691" i="5"/>
  <c r="S691" i="5"/>
  <c r="Q691" i="5"/>
  <c r="R691" i="5"/>
  <c r="T691" i="5"/>
  <c r="U691" i="5"/>
  <c r="N692" i="5"/>
  <c r="Q692" i="5"/>
  <c r="R692" i="5"/>
  <c r="S692" i="5"/>
  <c r="T692" i="5"/>
  <c r="N693" i="5"/>
  <c r="S693" i="5"/>
  <c r="Q693" i="5"/>
  <c r="R693" i="5"/>
  <c r="T693" i="5"/>
  <c r="U693" i="5"/>
  <c r="N694" i="5"/>
  <c r="Q694" i="5"/>
  <c r="R694" i="5"/>
  <c r="S694" i="5"/>
  <c r="T694" i="5"/>
  <c r="N695" i="5"/>
  <c r="Q695" i="5"/>
  <c r="R695" i="5"/>
  <c r="T695" i="5"/>
  <c r="N696" i="5"/>
  <c r="Q696" i="5"/>
  <c r="R696" i="5"/>
  <c r="S696" i="5"/>
  <c r="T696" i="5"/>
  <c r="N697" i="5"/>
  <c r="S697" i="5"/>
  <c r="U697" i="5"/>
  <c r="Q697" i="5"/>
  <c r="R697" i="5"/>
  <c r="T697" i="5"/>
  <c r="N698" i="5"/>
  <c r="Q698" i="5"/>
  <c r="R698" i="5"/>
  <c r="S698" i="5"/>
  <c r="T698" i="5"/>
  <c r="U698" i="5"/>
  <c r="N699" i="5"/>
  <c r="S699" i="5"/>
  <c r="Q699" i="5"/>
  <c r="R699" i="5"/>
  <c r="T699" i="5"/>
  <c r="U699" i="5"/>
  <c r="N700" i="5"/>
  <c r="Q700" i="5"/>
  <c r="R700" i="5"/>
  <c r="S700" i="5"/>
  <c r="T700" i="5"/>
  <c r="N701" i="5"/>
  <c r="S701" i="5"/>
  <c r="Q701" i="5"/>
  <c r="R701" i="5"/>
  <c r="T701" i="5"/>
  <c r="U701" i="5"/>
  <c r="N702" i="5"/>
  <c r="Q702" i="5"/>
  <c r="R702" i="5"/>
  <c r="S702" i="5"/>
  <c r="T702" i="5"/>
  <c r="N703" i="5"/>
  <c r="S703" i="5"/>
  <c r="Q703" i="5"/>
  <c r="R703" i="5"/>
  <c r="T703" i="5"/>
  <c r="U703" i="5"/>
  <c r="N704" i="5"/>
  <c r="Q704" i="5"/>
  <c r="R704" i="5"/>
  <c r="S704" i="5"/>
  <c r="T704" i="5"/>
  <c r="N705" i="5"/>
  <c r="S705" i="5"/>
  <c r="Q705" i="5"/>
  <c r="R705" i="5"/>
  <c r="T705" i="5"/>
  <c r="U705" i="5"/>
  <c r="N706" i="5"/>
  <c r="Q706" i="5"/>
  <c r="R706" i="5"/>
  <c r="S706" i="5"/>
  <c r="T706" i="5"/>
  <c r="N707" i="5"/>
  <c r="S707" i="5"/>
  <c r="Q707" i="5"/>
  <c r="R707" i="5"/>
  <c r="T707" i="5"/>
  <c r="U707" i="5"/>
  <c r="N708" i="5"/>
  <c r="Q708" i="5"/>
  <c r="R708" i="5"/>
  <c r="S708" i="5"/>
  <c r="T708" i="5"/>
  <c r="N709" i="5"/>
  <c r="S709" i="5"/>
  <c r="Q709" i="5"/>
  <c r="R709" i="5"/>
  <c r="T709" i="5"/>
  <c r="U709" i="5"/>
  <c r="N710" i="5"/>
  <c r="Q710" i="5"/>
  <c r="R710" i="5"/>
  <c r="S710" i="5"/>
  <c r="T710" i="5"/>
  <c r="N711" i="5"/>
  <c r="S711" i="5"/>
  <c r="Q711" i="5"/>
  <c r="R711" i="5"/>
  <c r="T711" i="5"/>
  <c r="U711" i="5"/>
  <c r="N712" i="5"/>
  <c r="Q712" i="5"/>
  <c r="R712" i="5"/>
  <c r="S712" i="5"/>
  <c r="T712" i="5"/>
  <c r="U712" i="5"/>
  <c r="N713" i="5"/>
  <c r="Q713" i="5"/>
  <c r="S713" i="5"/>
  <c r="U713" i="5"/>
  <c r="T713" i="5"/>
  <c r="N714" i="5"/>
  <c r="Q714" i="5"/>
  <c r="R714" i="5"/>
  <c r="S714" i="5"/>
  <c r="T714" i="5"/>
  <c r="U714" i="5"/>
  <c r="N715" i="5"/>
  <c r="Q715" i="5"/>
  <c r="S715" i="5"/>
  <c r="U715" i="5"/>
  <c r="T715" i="5"/>
  <c r="N716" i="5"/>
  <c r="Q716" i="5"/>
  <c r="R716" i="5"/>
  <c r="S716" i="5"/>
  <c r="T716" i="5"/>
  <c r="U716" i="5"/>
  <c r="N717" i="5"/>
  <c r="Q717" i="5"/>
  <c r="S717" i="5"/>
  <c r="U717" i="5"/>
  <c r="T717" i="5"/>
  <c r="N718" i="5"/>
  <c r="S718" i="5"/>
  <c r="Q718" i="5"/>
  <c r="R718" i="5"/>
  <c r="T718" i="5"/>
  <c r="U718" i="5"/>
  <c r="N719" i="5"/>
  <c r="Q719" i="5"/>
  <c r="S719" i="5"/>
  <c r="U719" i="5"/>
  <c r="R719" i="5"/>
  <c r="T719" i="5"/>
  <c r="N720" i="5"/>
  <c r="S720" i="5"/>
  <c r="Q720" i="5"/>
  <c r="R720" i="5"/>
  <c r="T720" i="5"/>
  <c r="N721" i="5"/>
  <c r="Q721" i="5"/>
  <c r="S721" i="5"/>
  <c r="U721" i="5"/>
  <c r="R721" i="5"/>
  <c r="T721" i="5"/>
  <c r="N722" i="5"/>
  <c r="S722" i="5"/>
  <c r="Q722" i="5"/>
  <c r="R722" i="5"/>
  <c r="T722" i="5"/>
  <c r="U722" i="5"/>
  <c r="N723" i="5"/>
  <c r="Q723" i="5"/>
  <c r="S723" i="5"/>
  <c r="U723" i="5"/>
  <c r="R723" i="5"/>
  <c r="T723" i="5"/>
  <c r="N724" i="5"/>
  <c r="S724" i="5"/>
  <c r="Q724" i="5"/>
  <c r="R724" i="5"/>
  <c r="T724" i="5"/>
  <c r="U724" i="5"/>
  <c r="N725" i="5"/>
  <c r="Q725" i="5"/>
  <c r="S725" i="5"/>
  <c r="U725" i="5"/>
  <c r="R725" i="5"/>
  <c r="T725" i="5"/>
  <c r="N726" i="5"/>
  <c r="S726" i="5"/>
  <c r="Q726" i="5"/>
  <c r="R726" i="5"/>
  <c r="T726" i="5"/>
  <c r="N727" i="5"/>
  <c r="Q727" i="5"/>
  <c r="S727" i="5"/>
  <c r="U727" i="5"/>
  <c r="R727" i="5"/>
  <c r="T727" i="5"/>
  <c r="N728" i="5"/>
  <c r="S728" i="5"/>
  <c r="Q728" i="5"/>
  <c r="R728" i="5"/>
  <c r="T728" i="5"/>
  <c r="N729" i="5"/>
  <c r="Q729" i="5"/>
  <c r="S729" i="5"/>
  <c r="U729" i="5"/>
  <c r="R729" i="5"/>
  <c r="T729" i="5"/>
  <c r="N730" i="5"/>
  <c r="S730" i="5"/>
  <c r="Q730" i="5"/>
  <c r="R730" i="5"/>
  <c r="T730" i="5"/>
  <c r="U730" i="5"/>
  <c r="N731" i="5"/>
  <c r="Q731" i="5"/>
  <c r="S731" i="5"/>
  <c r="U731" i="5"/>
  <c r="R731" i="5"/>
  <c r="T731" i="5"/>
  <c r="N732" i="5"/>
  <c r="S732" i="5"/>
  <c r="Q732" i="5"/>
  <c r="R732" i="5"/>
  <c r="T732" i="5"/>
  <c r="U732" i="5"/>
  <c r="N733" i="5"/>
  <c r="Q733" i="5"/>
  <c r="S733" i="5"/>
  <c r="U733" i="5"/>
  <c r="R733" i="5"/>
  <c r="T733" i="5"/>
  <c r="N734" i="5"/>
  <c r="S734" i="5"/>
  <c r="Q734" i="5"/>
  <c r="R734" i="5"/>
  <c r="T734" i="5"/>
  <c r="N735" i="5"/>
  <c r="Q735" i="5"/>
  <c r="S735" i="5"/>
  <c r="U735" i="5"/>
  <c r="R735" i="5"/>
  <c r="T735" i="5"/>
  <c r="N736" i="5"/>
  <c r="S736" i="5"/>
  <c r="Q736" i="5"/>
  <c r="R736" i="5"/>
  <c r="T736" i="5"/>
  <c r="N737" i="5"/>
  <c r="Q737" i="5"/>
  <c r="S737" i="5"/>
  <c r="U737" i="5"/>
  <c r="R737" i="5"/>
  <c r="T737" i="5"/>
  <c r="N738" i="5"/>
  <c r="S738" i="5"/>
  <c r="Q738" i="5"/>
  <c r="R738" i="5"/>
  <c r="T738" i="5"/>
  <c r="U738" i="5"/>
  <c r="N739" i="5"/>
  <c r="Q739" i="5"/>
  <c r="S739" i="5"/>
  <c r="U739" i="5"/>
  <c r="R739" i="5"/>
  <c r="T739" i="5"/>
  <c r="N740" i="5"/>
  <c r="S740" i="5"/>
  <c r="Q740" i="5"/>
  <c r="R740" i="5"/>
  <c r="T740" i="5"/>
  <c r="U740" i="5"/>
  <c r="N741" i="5"/>
  <c r="Q741" i="5"/>
  <c r="S741" i="5"/>
  <c r="U741" i="5"/>
  <c r="R741" i="5"/>
  <c r="T741" i="5"/>
  <c r="N742" i="5"/>
  <c r="S742" i="5"/>
  <c r="Q742" i="5"/>
  <c r="R742" i="5"/>
  <c r="T742" i="5"/>
  <c r="N743" i="5"/>
  <c r="Q743" i="5"/>
  <c r="S743" i="5"/>
  <c r="U743" i="5"/>
  <c r="R743" i="5"/>
  <c r="T743" i="5"/>
  <c r="N744" i="5"/>
  <c r="S744" i="5"/>
  <c r="Q744" i="5"/>
  <c r="R744" i="5"/>
  <c r="T744" i="5"/>
  <c r="N745" i="5"/>
  <c r="Q745" i="5"/>
  <c r="S745" i="5"/>
  <c r="U745" i="5"/>
  <c r="R745" i="5"/>
  <c r="T745" i="5"/>
  <c r="N746" i="5"/>
  <c r="S746" i="5"/>
  <c r="Q746" i="5"/>
  <c r="R746" i="5"/>
  <c r="T746" i="5"/>
  <c r="U746" i="5"/>
  <c r="N747" i="5"/>
  <c r="Q747" i="5"/>
  <c r="S747" i="5"/>
  <c r="U747" i="5"/>
  <c r="R747" i="5"/>
  <c r="T747" i="5"/>
  <c r="N748" i="5"/>
  <c r="S748" i="5"/>
  <c r="Q748" i="5"/>
  <c r="R748" i="5"/>
  <c r="T748" i="5"/>
  <c r="U748" i="5"/>
  <c r="N749" i="5"/>
  <c r="Q749" i="5"/>
  <c r="S749" i="5"/>
  <c r="U749" i="5"/>
  <c r="R749" i="5"/>
  <c r="T749" i="5"/>
  <c r="N750" i="5"/>
  <c r="S750" i="5"/>
  <c r="Q750" i="5"/>
  <c r="R750" i="5"/>
  <c r="T750" i="5"/>
  <c r="N751" i="5"/>
  <c r="Q751" i="5"/>
  <c r="S751" i="5"/>
  <c r="U751" i="5"/>
  <c r="R751" i="5"/>
  <c r="T751" i="5"/>
  <c r="N752" i="5"/>
  <c r="S752" i="5"/>
  <c r="Q752" i="5"/>
  <c r="R752" i="5"/>
  <c r="T752" i="5"/>
  <c r="N753" i="5"/>
  <c r="Q753" i="5"/>
  <c r="S753" i="5"/>
  <c r="U753" i="5"/>
  <c r="R753" i="5"/>
  <c r="T753" i="5"/>
  <c r="N754" i="5"/>
  <c r="S754" i="5"/>
  <c r="Q754" i="5"/>
  <c r="R754" i="5"/>
  <c r="T754" i="5"/>
  <c r="U754" i="5"/>
  <c r="N755" i="5"/>
  <c r="Q755" i="5"/>
  <c r="S755" i="5"/>
  <c r="U755" i="5"/>
  <c r="R755" i="5"/>
  <c r="T755" i="5"/>
  <c r="N756" i="5"/>
  <c r="S756" i="5"/>
  <c r="Q756" i="5"/>
  <c r="R756" i="5"/>
  <c r="T756" i="5"/>
  <c r="U756" i="5"/>
  <c r="N757" i="5"/>
  <c r="Q757" i="5"/>
  <c r="S757" i="5"/>
  <c r="U757" i="5"/>
  <c r="R757" i="5"/>
  <c r="T757" i="5"/>
  <c r="N758" i="5"/>
  <c r="S758" i="5"/>
  <c r="Q758" i="5"/>
  <c r="R758" i="5"/>
  <c r="T758" i="5"/>
  <c r="N759" i="5"/>
  <c r="Q759" i="5"/>
  <c r="S759" i="5"/>
  <c r="U759" i="5"/>
  <c r="R759" i="5"/>
  <c r="T759" i="5"/>
  <c r="N760" i="5"/>
  <c r="S760" i="5"/>
  <c r="Q760" i="5"/>
  <c r="R760" i="5"/>
  <c r="T760" i="5"/>
  <c r="N761" i="5"/>
  <c r="Q761" i="5"/>
  <c r="S761" i="5"/>
  <c r="U761" i="5"/>
  <c r="R761" i="5"/>
  <c r="T761" i="5"/>
  <c r="N762" i="5"/>
  <c r="S762" i="5"/>
  <c r="Q762" i="5"/>
  <c r="R762" i="5"/>
  <c r="T762" i="5"/>
  <c r="N763" i="5"/>
  <c r="S763" i="5"/>
  <c r="U763" i="5"/>
  <c r="Q763" i="5"/>
  <c r="R763" i="5"/>
  <c r="T763" i="5"/>
  <c r="N764" i="5"/>
  <c r="S764" i="5"/>
  <c r="Q764" i="5"/>
  <c r="R764" i="5"/>
  <c r="T764" i="5"/>
  <c r="N765" i="5"/>
  <c r="S765" i="5"/>
  <c r="U765" i="5"/>
  <c r="Q765" i="5"/>
  <c r="R765" i="5"/>
  <c r="T765" i="5"/>
  <c r="N766" i="5"/>
  <c r="S766" i="5"/>
  <c r="Q766" i="5"/>
  <c r="R766" i="5"/>
  <c r="T766" i="5"/>
  <c r="N767" i="5"/>
  <c r="S767" i="5"/>
  <c r="U767" i="5"/>
  <c r="Q767" i="5"/>
  <c r="R767" i="5"/>
  <c r="T767" i="5"/>
  <c r="N768" i="5"/>
  <c r="S768" i="5"/>
  <c r="Q768" i="5"/>
  <c r="R768" i="5"/>
  <c r="T768" i="5"/>
  <c r="N769" i="5"/>
  <c r="S769" i="5"/>
  <c r="U769" i="5"/>
  <c r="Q769" i="5"/>
  <c r="R769" i="5"/>
  <c r="T769" i="5"/>
  <c r="N770" i="5"/>
  <c r="S770" i="5"/>
  <c r="Q770" i="5"/>
  <c r="R770" i="5"/>
  <c r="T770" i="5"/>
  <c r="N771" i="5"/>
  <c r="S771" i="5"/>
  <c r="U771" i="5"/>
  <c r="Q771" i="5"/>
  <c r="R771" i="5"/>
  <c r="T771" i="5"/>
  <c r="N772" i="5"/>
  <c r="S772" i="5"/>
  <c r="Q772" i="5"/>
  <c r="R772" i="5"/>
  <c r="T772" i="5"/>
  <c r="N773" i="5"/>
  <c r="S773" i="5"/>
  <c r="U773" i="5"/>
  <c r="Q773" i="5"/>
  <c r="R773" i="5"/>
  <c r="T773" i="5"/>
  <c r="N774" i="5"/>
  <c r="S774" i="5"/>
  <c r="Q774" i="5"/>
  <c r="R774" i="5"/>
  <c r="T774" i="5"/>
  <c r="N775" i="5"/>
  <c r="S775" i="5"/>
  <c r="U775" i="5"/>
  <c r="Q775" i="5"/>
  <c r="R775" i="5"/>
  <c r="T775" i="5"/>
  <c r="N776" i="5"/>
  <c r="S776" i="5"/>
  <c r="Q776" i="5"/>
  <c r="R776" i="5"/>
  <c r="T776" i="5"/>
  <c r="N777" i="5"/>
  <c r="S777" i="5"/>
  <c r="U777" i="5"/>
  <c r="Q777" i="5"/>
  <c r="R777" i="5"/>
  <c r="T777" i="5"/>
  <c r="N778" i="5"/>
  <c r="S778" i="5"/>
  <c r="Q778" i="5"/>
  <c r="R778" i="5"/>
  <c r="T778" i="5"/>
  <c r="N779" i="5"/>
  <c r="S779" i="5"/>
  <c r="U779" i="5"/>
  <c r="Q779" i="5"/>
  <c r="R779" i="5"/>
  <c r="T779" i="5"/>
  <c r="N780" i="5"/>
  <c r="S780" i="5"/>
  <c r="Q780" i="5"/>
  <c r="R780" i="5"/>
  <c r="T780" i="5"/>
  <c r="N781" i="5"/>
  <c r="S781" i="5"/>
  <c r="U781" i="5"/>
  <c r="Q781" i="5"/>
  <c r="R781" i="5"/>
  <c r="T781" i="5"/>
  <c r="N782" i="5"/>
  <c r="S782" i="5"/>
  <c r="Q782" i="5"/>
  <c r="R782" i="5"/>
  <c r="T782" i="5"/>
  <c r="N783" i="5"/>
  <c r="S783" i="5"/>
  <c r="U783" i="5"/>
  <c r="Q783" i="5"/>
  <c r="R783" i="5"/>
  <c r="T783" i="5"/>
  <c r="N784" i="5"/>
  <c r="S784" i="5"/>
  <c r="Q784" i="5"/>
  <c r="R784" i="5"/>
  <c r="T784" i="5"/>
  <c r="N785" i="5"/>
  <c r="S785" i="5"/>
  <c r="U785" i="5"/>
  <c r="Q785" i="5"/>
  <c r="R785" i="5"/>
  <c r="T785" i="5"/>
  <c r="N786" i="5"/>
  <c r="S786" i="5"/>
  <c r="Q786" i="5"/>
  <c r="R786" i="5"/>
  <c r="T786" i="5"/>
  <c r="N787" i="5"/>
  <c r="S787" i="5"/>
  <c r="U787" i="5"/>
  <c r="Q787" i="5"/>
  <c r="R787" i="5"/>
  <c r="T787" i="5"/>
  <c r="N788" i="5"/>
  <c r="S788" i="5"/>
  <c r="Q788" i="5"/>
  <c r="R788" i="5"/>
  <c r="T788" i="5"/>
  <c r="N789" i="5"/>
  <c r="S789" i="5"/>
  <c r="U789" i="5"/>
  <c r="Q789" i="5"/>
  <c r="R789" i="5"/>
  <c r="T789" i="5"/>
  <c r="N790" i="5"/>
  <c r="S790" i="5"/>
  <c r="Q790" i="5"/>
  <c r="R790" i="5"/>
  <c r="T790" i="5"/>
  <c r="N791" i="5"/>
  <c r="S791" i="5"/>
  <c r="U791" i="5"/>
  <c r="Q791" i="5"/>
  <c r="R791" i="5"/>
  <c r="T791" i="5"/>
  <c r="N792" i="5"/>
  <c r="S792" i="5"/>
  <c r="Q792" i="5"/>
  <c r="R792" i="5"/>
  <c r="T792" i="5"/>
  <c r="N793" i="5"/>
  <c r="S793" i="5"/>
  <c r="U793" i="5"/>
  <c r="Q793" i="5"/>
  <c r="R793" i="5"/>
  <c r="T793" i="5"/>
  <c r="N794" i="5"/>
  <c r="S794" i="5"/>
  <c r="Q794" i="5"/>
  <c r="R794" i="5"/>
  <c r="T794" i="5"/>
  <c r="N795" i="5"/>
  <c r="S795" i="5"/>
  <c r="U795" i="5"/>
  <c r="Q795" i="5"/>
  <c r="R795" i="5"/>
  <c r="T795" i="5"/>
  <c r="N459" i="5"/>
  <c r="S459" i="5"/>
  <c r="Q459" i="5"/>
  <c r="R459" i="5"/>
  <c r="T459" i="5"/>
  <c r="N460" i="5"/>
  <c r="S460" i="5"/>
  <c r="U460" i="5"/>
  <c r="Q460" i="5"/>
  <c r="R460" i="5"/>
  <c r="T460" i="5"/>
  <c r="N461" i="5"/>
  <c r="S461" i="5"/>
  <c r="Q461" i="5"/>
  <c r="R461" i="5"/>
  <c r="T461" i="5"/>
  <c r="N462" i="5"/>
  <c r="S462" i="5"/>
  <c r="U462" i="5"/>
  <c r="Q462" i="5"/>
  <c r="R462" i="5"/>
  <c r="T462" i="5"/>
  <c r="N463" i="5"/>
  <c r="S463" i="5"/>
  <c r="Q463" i="5"/>
  <c r="R463" i="5"/>
  <c r="T463" i="5"/>
  <c r="N464" i="5"/>
  <c r="S464" i="5"/>
  <c r="U464" i="5"/>
  <c r="Q464" i="5"/>
  <c r="R464" i="5"/>
  <c r="T464" i="5"/>
  <c r="N465" i="5"/>
  <c r="S465" i="5"/>
  <c r="Q465" i="5"/>
  <c r="R465" i="5"/>
  <c r="T465" i="5"/>
  <c r="N466" i="5"/>
  <c r="S466" i="5"/>
  <c r="U466" i="5"/>
  <c r="Q466" i="5"/>
  <c r="R466" i="5"/>
  <c r="T466" i="5"/>
  <c r="N467" i="5"/>
  <c r="S467" i="5"/>
  <c r="Q467" i="5"/>
  <c r="R467" i="5"/>
  <c r="T467" i="5"/>
  <c r="N468" i="5"/>
  <c r="S468" i="5"/>
  <c r="U468" i="5"/>
  <c r="Q468" i="5"/>
  <c r="R468" i="5"/>
  <c r="T468" i="5"/>
  <c r="N469" i="5"/>
  <c r="S469" i="5"/>
  <c r="Q469" i="5"/>
  <c r="R469" i="5"/>
  <c r="T469" i="5"/>
  <c r="N470" i="5"/>
  <c r="S470" i="5"/>
  <c r="U470" i="5"/>
  <c r="Q470" i="5"/>
  <c r="R470" i="5"/>
  <c r="T470" i="5"/>
  <c r="N471" i="5"/>
  <c r="S471" i="5"/>
  <c r="Q471" i="5"/>
  <c r="R471" i="5"/>
  <c r="T471" i="5"/>
  <c r="N472" i="5"/>
  <c r="S472" i="5"/>
  <c r="U472" i="5"/>
  <c r="Q472" i="5"/>
  <c r="R472" i="5"/>
  <c r="T472" i="5"/>
  <c r="N473" i="5"/>
  <c r="S473" i="5"/>
  <c r="Q473" i="5"/>
  <c r="R473" i="5"/>
  <c r="T473" i="5"/>
  <c r="N474" i="5"/>
  <c r="S474" i="5"/>
  <c r="U474" i="5"/>
  <c r="Q474" i="5"/>
  <c r="R474" i="5"/>
  <c r="T474" i="5"/>
  <c r="N475" i="5"/>
  <c r="S475" i="5"/>
  <c r="Q475" i="5"/>
  <c r="R475" i="5"/>
  <c r="T475" i="5"/>
  <c r="N476" i="5"/>
  <c r="S476" i="5"/>
  <c r="U476" i="5"/>
  <c r="Q476" i="5"/>
  <c r="R476" i="5"/>
  <c r="T476" i="5"/>
  <c r="N477" i="5"/>
  <c r="S477" i="5"/>
  <c r="Q477" i="5"/>
  <c r="R477" i="5"/>
  <c r="T477" i="5"/>
  <c r="N478" i="5"/>
  <c r="S478" i="5"/>
  <c r="U478" i="5"/>
  <c r="Q478" i="5"/>
  <c r="R478" i="5"/>
  <c r="T478" i="5"/>
  <c r="N479" i="5"/>
  <c r="S479" i="5"/>
  <c r="Q479" i="5"/>
  <c r="R479" i="5"/>
  <c r="T479" i="5"/>
  <c r="N480" i="5"/>
  <c r="S480" i="5"/>
  <c r="U480" i="5"/>
  <c r="Q480" i="5"/>
  <c r="R480" i="5"/>
  <c r="T480" i="5"/>
  <c r="N481" i="5"/>
  <c r="S481" i="5"/>
  <c r="Q481" i="5"/>
  <c r="R481" i="5"/>
  <c r="T481" i="5"/>
  <c r="N482" i="5"/>
  <c r="S482" i="5"/>
  <c r="U482" i="5"/>
  <c r="Q482" i="5"/>
  <c r="R482" i="5"/>
  <c r="T482" i="5"/>
  <c r="N483" i="5"/>
  <c r="S483" i="5"/>
  <c r="Q483" i="5"/>
  <c r="R483" i="5"/>
  <c r="T483" i="5"/>
  <c r="N484" i="5"/>
  <c r="S484" i="5"/>
  <c r="U484" i="5"/>
  <c r="Q484" i="5"/>
  <c r="R484" i="5"/>
  <c r="T484" i="5"/>
  <c r="N485" i="5"/>
  <c r="S485" i="5"/>
  <c r="Q485" i="5"/>
  <c r="R485" i="5"/>
  <c r="T485" i="5"/>
  <c r="N486" i="5"/>
  <c r="S486" i="5"/>
  <c r="Q486" i="5"/>
  <c r="R486" i="5"/>
  <c r="T486" i="5"/>
  <c r="N487" i="5"/>
  <c r="S487" i="5"/>
  <c r="Q487" i="5"/>
  <c r="R487" i="5"/>
  <c r="T487" i="5"/>
  <c r="N488" i="5"/>
  <c r="S488" i="5"/>
  <c r="Q488" i="5"/>
  <c r="R488" i="5"/>
  <c r="T488" i="5"/>
  <c r="N489" i="5"/>
  <c r="S489" i="5"/>
  <c r="Q489" i="5"/>
  <c r="R489" i="5"/>
  <c r="T489" i="5"/>
  <c r="N490" i="5"/>
  <c r="S490" i="5"/>
  <c r="Q490" i="5"/>
  <c r="R490" i="5"/>
  <c r="T490" i="5"/>
  <c r="N491" i="5"/>
  <c r="S491" i="5"/>
  <c r="Q491" i="5"/>
  <c r="R491" i="5"/>
  <c r="T491" i="5"/>
  <c r="N492" i="5"/>
  <c r="S492" i="5"/>
  <c r="Q492" i="5"/>
  <c r="R492" i="5"/>
  <c r="T492" i="5"/>
  <c r="N493" i="5"/>
  <c r="S493" i="5"/>
  <c r="Q493" i="5"/>
  <c r="R493" i="5"/>
  <c r="T493" i="5"/>
  <c r="N494" i="5"/>
  <c r="S494" i="5"/>
  <c r="Q494" i="5"/>
  <c r="R494" i="5"/>
  <c r="T494" i="5"/>
  <c r="N495" i="5"/>
  <c r="S495" i="5"/>
  <c r="Q495" i="5"/>
  <c r="R495" i="5"/>
  <c r="T495" i="5"/>
  <c r="N496" i="5"/>
  <c r="S496" i="5"/>
  <c r="Q496" i="5"/>
  <c r="R496" i="5"/>
  <c r="T496" i="5"/>
  <c r="N497" i="5"/>
  <c r="S497" i="5"/>
  <c r="Q497" i="5"/>
  <c r="R497" i="5"/>
  <c r="T497" i="5"/>
  <c r="N498" i="5"/>
  <c r="S498" i="5"/>
  <c r="Q498" i="5"/>
  <c r="R498" i="5"/>
  <c r="T498" i="5"/>
  <c r="N499" i="5"/>
  <c r="S499" i="5"/>
  <c r="Q499" i="5"/>
  <c r="R499" i="5"/>
  <c r="T499" i="5"/>
  <c r="N500" i="5"/>
  <c r="S500" i="5"/>
  <c r="Q500" i="5"/>
  <c r="R500" i="5"/>
  <c r="T500" i="5"/>
  <c r="N501" i="5"/>
  <c r="S501" i="5"/>
  <c r="Q501" i="5"/>
  <c r="R501" i="5"/>
  <c r="T501" i="5"/>
  <c r="N502" i="5"/>
  <c r="S502" i="5"/>
  <c r="Q502" i="5"/>
  <c r="R502" i="5"/>
  <c r="T502" i="5"/>
  <c r="N503" i="5"/>
  <c r="S503" i="5"/>
  <c r="Q503" i="5"/>
  <c r="R503" i="5"/>
  <c r="T503" i="5"/>
  <c r="N504" i="5"/>
  <c r="S504" i="5"/>
  <c r="Q504" i="5"/>
  <c r="R504" i="5"/>
  <c r="T504" i="5"/>
  <c r="N505" i="5"/>
  <c r="S505" i="5"/>
  <c r="Q505" i="5"/>
  <c r="R505" i="5"/>
  <c r="T505" i="5"/>
  <c r="N506" i="5"/>
  <c r="S506" i="5"/>
  <c r="Q506" i="5"/>
  <c r="R506" i="5"/>
  <c r="T506" i="5"/>
  <c r="N507" i="5"/>
  <c r="S507" i="5"/>
  <c r="Q507" i="5"/>
  <c r="R507" i="5"/>
  <c r="T507" i="5"/>
  <c r="N508" i="5"/>
  <c r="S508" i="5"/>
  <c r="Q508" i="5"/>
  <c r="R508" i="5"/>
  <c r="T508" i="5"/>
  <c r="N509" i="5"/>
  <c r="S509" i="5"/>
  <c r="Q509" i="5"/>
  <c r="R509" i="5"/>
  <c r="T509" i="5"/>
  <c r="N510" i="5"/>
  <c r="S510" i="5"/>
  <c r="Q510" i="5"/>
  <c r="R510" i="5"/>
  <c r="T510" i="5"/>
  <c r="N511" i="5"/>
  <c r="S511" i="5"/>
  <c r="Q511" i="5"/>
  <c r="R511" i="5"/>
  <c r="T511" i="5"/>
  <c r="N512" i="5"/>
  <c r="S512" i="5"/>
  <c r="Q512" i="5"/>
  <c r="R512" i="5"/>
  <c r="T512" i="5"/>
  <c r="N513" i="5"/>
  <c r="S513" i="5"/>
  <c r="Q513" i="5"/>
  <c r="R513" i="5"/>
  <c r="T513" i="5"/>
  <c r="N514" i="5"/>
  <c r="S514" i="5"/>
  <c r="Q514" i="5"/>
  <c r="R514" i="5"/>
  <c r="T514" i="5"/>
  <c r="N515" i="5"/>
  <c r="S515" i="5"/>
  <c r="Q515" i="5"/>
  <c r="R515" i="5"/>
  <c r="T515" i="5"/>
  <c r="N516" i="5"/>
  <c r="S516" i="5"/>
  <c r="Q516" i="5"/>
  <c r="R516" i="5"/>
  <c r="T516" i="5"/>
  <c r="N517" i="5"/>
  <c r="S517" i="5"/>
  <c r="Q517" i="5"/>
  <c r="R517" i="5"/>
  <c r="T517" i="5"/>
  <c r="N518" i="5"/>
  <c r="S518" i="5"/>
  <c r="Q518" i="5"/>
  <c r="R518" i="5"/>
  <c r="T518" i="5"/>
  <c r="N519" i="5"/>
  <c r="S519" i="5"/>
  <c r="Q519" i="5"/>
  <c r="R519" i="5"/>
  <c r="T519" i="5"/>
  <c r="N520" i="5"/>
  <c r="S520" i="5"/>
  <c r="Q520" i="5"/>
  <c r="R520" i="5"/>
  <c r="T520" i="5"/>
  <c r="N521" i="5"/>
  <c r="S521" i="5"/>
  <c r="Q521" i="5"/>
  <c r="R521" i="5"/>
  <c r="T521" i="5"/>
  <c r="N522" i="5"/>
  <c r="S522" i="5"/>
  <c r="Q522" i="5"/>
  <c r="R522" i="5"/>
  <c r="T522" i="5"/>
  <c r="N523" i="5"/>
  <c r="S523" i="5"/>
  <c r="Q523" i="5"/>
  <c r="R523" i="5"/>
  <c r="T523" i="5"/>
  <c r="N524" i="5"/>
  <c r="S524" i="5"/>
  <c r="Q524" i="5"/>
  <c r="R524" i="5"/>
  <c r="T524" i="5"/>
  <c r="N525" i="5"/>
  <c r="S525" i="5"/>
  <c r="Q525" i="5"/>
  <c r="R525" i="5"/>
  <c r="T525" i="5"/>
  <c r="N526" i="5"/>
  <c r="S526" i="5"/>
  <c r="Q526" i="5"/>
  <c r="R526" i="5"/>
  <c r="T526" i="5"/>
  <c r="N527" i="5"/>
  <c r="S527" i="5"/>
  <c r="Q527" i="5"/>
  <c r="R527" i="5"/>
  <c r="T527" i="5"/>
  <c r="N528" i="5"/>
  <c r="S528" i="5"/>
  <c r="Q528" i="5"/>
  <c r="R528" i="5"/>
  <c r="T528" i="5"/>
  <c r="N529" i="5"/>
  <c r="S529" i="5"/>
  <c r="Q529" i="5"/>
  <c r="R529" i="5"/>
  <c r="T529" i="5"/>
  <c r="N530" i="5"/>
  <c r="S530" i="5"/>
  <c r="Q530" i="5"/>
  <c r="R530" i="5"/>
  <c r="T530" i="5"/>
  <c r="N531" i="5"/>
  <c r="S531" i="5"/>
  <c r="Q531" i="5"/>
  <c r="R531" i="5"/>
  <c r="T531" i="5"/>
  <c r="N532" i="5"/>
  <c r="S532" i="5"/>
  <c r="Q532" i="5"/>
  <c r="R532" i="5"/>
  <c r="T532" i="5"/>
  <c r="N533" i="5"/>
  <c r="S533" i="5"/>
  <c r="Q533" i="5"/>
  <c r="R533" i="5"/>
  <c r="T533" i="5"/>
  <c r="N534" i="5"/>
  <c r="S534" i="5"/>
  <c r="Q534" i="5"/>
  <c r="R534" i="5"/>
  <c r="T534" i="5"/>
  <c r="N535" i="5"/>
  <c r="S535" i="5"/>
  <c r="Q535" i="5"/>
  <c r="R535" i="5"/>
  <c r="T535" i="5"/>
  <c r="N536" i="5"/>
  <c r="S536" i="5"/>
  <c r="Q536" i="5"/>
  <c r="R536" i="5"/>
  <c r="T536" i="5"/>
  <c r="N537" i="5"/>
  <c r="S537" i="5"/>
  <c r="Q537" i="5"/>
  <c r="R537" i="5"/>
  <c r="T537" i="5"/>
  <c r="N538" i="5"/>
  <c r="S538" i="5"/>
  <c r="Q538" i="5"/>
  <c r="R538" i="5"/>
  <c r="T538" i="5"/>
  <c r="N539" i="5"/>
  <c r="S539" i="5"/>
  <c r="Q539" i="5"/>
  <c r="R539" i="5"/>
  <c r="T539" i="5"/>
  <c r="N540" i="5"/>
  <c r="S540" i="5"/>
  <c r="Q540" i="5"/>
  <c r="R540" i="5"/>
  <c r="T540" i="5"/>
  <c r="N541" i="5"/>
  <c r="S541" i="5"/>
  <c r="Q541" i="5"/>
  <c r="R541" i="5"/>
  <c r="T541" i="5"/>
  <c r="N542" i="5"/>
  <c r="S542" i="5"/>
  <c r="Q542" i="5"/>
  <c r="R542" i="5"/>
  <c r="T542" i="5"/>
  <c r="N543" i="5"/>
  <c r="S543" i="5"/>
  <c r="Q543" i="5"/>
  <c r="R543" i="5"/>
  <c r="T543" i="5"/>
  <c r="N544" i="5"/>
  <c r="S544" i="5"/>
  <c r="Q544" i="5"/>
  <c r="R544" i="5"/>
  <c r="T544" i="5"/>
  <c r="N545" i="5"/>
  <c r="S545" i="5"/>
  <c r="Q545" i="5"/>
  <c r="R545" i="5"/>
  <c r="T545" i="5"/>
  <c r="N546" i="5"/>
  <c r="S546" i="5"/>
  <c r="Q546" i="5"/>
  <c r="R546" i="5"/>
  <c r="T546" i="5"/>
  <c r="N547" i="5"/>
  <c r="S547" i="5"/>
  <c r="Q547" i="5"/>
  <c r="R547" i="5"/>
  <c r="T547" i="5"/>
  <c r="N548" i="5"/>
  <c r="S548" i="5"/>
  <c r="Q548" i="5"/>
  <c r="R548" i="5"/>
  <c r="T548" i="5"/>
  <c r="N549" i="5"/>
  <c r="S549" i="5"/>
  <c r="Q549" i="5"/>
  <c r="R549" i="5"/>
  <c r="T549" i="5"/>
  <c r="N550" i="5"/>
  <c r="S550" i="5"/>
  <c r="Q550" i="5"/>
  <c r="R550" i="5"/>
  <c r="T550" i="5"/>
  <c r="N551" i="5"/>
  <c r="S551" i="5"/>
  <c r="Q551" i="5"/>
  <c r="R551" i="5"/>
  <c r="T551" i="5"/>
  <c r="N552" i="5"/>
  <c r="S552" i="5"/>
  <c r="Q552" i="5"/>
  <c r="R552" i="5"/>
  <c r="T552" i="5"/>
  <c r="N553" i="5"/>
  <c r="S553" i="5"/>
  <c r="Q553" i="5"/>
  <c r="R553" i="5"/>
  <c r="T553" i="5"/>
  <c r="N554" i="5"/>
  <c r="S554" i="5"/>
  <c r="Q554" i="5"/>
  <c r="R554" i="5"/>
  <c r="T554" i="5"/>
  <c r="N555" i="5"/>
  <c r="S555" i="5"/>
  <c r="Q555" i="5"/>
  <c r="R555" i="5"/>
  <c r="T555" i="5"/>
  <c r="N556" i="5"/>
  <c r="S556" i="5"/>
  <c r="Q556" i="5"/>
  <c r="R556" i="5"/>
  <c r="T556" i="5"/>
  <c r="N557" i="5"/>
  <c r="S557" i="5"/>
  <c r="Q557" i="5"/>
  <c r="R557" i="5"/>
  <c r="T557" i="5"/>
  <c r="N558" i="5"/>
  <c r="S558" i="5"/>
  <c r="Q558" i="5"/>
  <c r="R558" i="5"/>
  <c r="T558" i="5"/>
  <c r="N559" i="5"/>
  <c r="S559" i="5"/>
  <c r="Q559" i="5"/>
  <c r="R559" i="5"/>
  <c r="T559" i="5"/>
  <c r="N560" i="5"/>
  <c r="S560" i="5"/>
  <c r="Q560" i="5"/>
  <c r="R560" i="5"/>
  <c r="T560" i="5"/>
  <c r="N561" i="5"/>
  <c r="S561" i="5"/>
  <c r="Q561" i="5"/>
  <c r="R561" i="5"/>
  <c r="T561" i="5"/>
  <c r="N562" i="5"/>
  <c r="S562" i="5"/>
  <c r="Q562" i="5"/>
  <c r="R562" i="5"/>
  <c r="T562" i="5"/>
  <c r="N563" i="5"/>
  <c r="S563" i="5"/>
  <c r="Q563" i="5"/>
  <c r="R563" i="5"/>
  <c r="T563" i="5"/>
  <c r="N564" i="5"/>
  <c r="S564" i="5"/>
  <c r="Q564" i="5"/>
  <c r="R564" i="5"/>
  <c r="T564" i="5"/>
  <c r="N565" i="5"/>
  <c r="S565" i="5"/>
  <c r="Q565" i="5"/>
  <c r="R565" i="5"/>
  <c r="T565" i="5"/>
  <c r="N566" i="5"/>
  <c r="S566" i="5"/>
  <c r="Q566" i="5"/>
  <c r="R566" i="5"/>
  <c r="T566" i="5"/>
  <c r="N567" i="5"/>
  <c r="S567" i="5"/>
  <c r="Q567" i="5"/>
  <c r="R567" i="5"/>
  <c r="T567" i="5"/>
  <c r="N568" i="5"/>
  <c r="S568" i="5"/>
  <c r="Q568" i="5"/>
  <c r="R568" i="5"/>
  <c r="T568" i="5"/>
  <c r="N569" i="5"/>
  <c r="S569" i="5"/>
  <c r="Q569" i="5"/>
  <c r="R569" i="5"/>
  <c r="T569" i="5"/>
  <c r="N570" i="5"/>
  <c r="S570" i="5"/>
  <c r="Q570" i="5"/>
  <c r="R570" i="5"/>
  <c r="T570" i="5"/>
  <c r="N571" i="5"/>
  <c r="S571" i="5"/>
  <c r="Q571" i="5"/>
  <c r="R571" i="5"/>
  <c r="T571" i="5"/>
  <c r="N572" i="5"/>
  <c r="S572" i="5"/>
  <c r="Q572" i="5"/>
  <c r="R572" i="5"/>
  <c r="T572" i="5"/>
  <c r="N573" i="5"/>
  <c r="S573" i="5"/>
  <c r="Q573" i="5"/>
  <c r="R573" i="5"/>
  <c r="T573" i="5"/>
  <c r="N574" i="5"/>
  <c r="S574" i="5"/>
  <c r="Q574" i="5"/>
  <c r="R574" i="5"/>
  <c r="T574" i="5"/>
  <c r="N575" i="5"/>
  <c r="S575" i="5"/>
  <c r="Q575" i="5"/>
  <c r="R575" i="5"/>
  <c r="T575" i="5"/>
  <c r="N576" i="5"/>
  <c r="S576" i="5"/>
  <c r="Q576" i="5"/>
  <c r="R576" i="5"/>
  <c r="T576" i="5"/>
  <c r="N577" i="5"/>
  <c r="S577" i="5"/>
  <c r="Q577" i="5"/>
  <c r="R577" i="5"/>
  <c r="T577" i="5"/>
  <c r="N578" i="5"/>
  <c r="S578" i="5"/>
  <c r="Q578" i="5"/>
  <c r="R578" i="5"/>
  <c r="T578" i="5"/>
  <c r="N579" i="5"/>
  <c r="S579" i="5"/>
  <c r="Q579" i="5"/>
  <c r="R579" i="5"/>
  <c r="T579" i="5"/>
  <c r="N580" i="5"/>
  <c r="S580" i="5"/>
  <c r="Q580" i="5"/>
  <c r="R580" i="5"/>
  <c r="T580" i="5"/>
  <c r="N581" i="5"/>
  <c r="S581" i="5"/>
  <c r="Q581" i="5"/>
  <c r="R581" i="5"/>
  <c r="T581" i="5"/>
  <c r="N582" i="5"/>
  <c r="S582" i="5"/>
  <c r="Q582" i="5"/>
  <c r="R582" i="5"/>
  <c r="T582" i="5"/>
  <c r="N583" i="5"/>
  <c r="S583" i="5"/>
  <c r="Q583" i="5"/>
  <c r="R583" i="5"/>
  <c r="T583" i="5"/>
  <c r="N584" i="5"/>
  <c r="S584" i="5"/>
  <c r="Q584" i="5"/>
  <c r="R584" i="5"/>
  <c r="T584" i="5"/>
  <c r="N585" i="5"/>
  <c r="S585" i="5"/>
  <c r="Q585" i="5"/>
  <c r="R585" i="5"/>
  <c r="T585" i="5"/>
  <c r="N586" i="5"/>
  <c r="S586" i="5"/>
  <c r="Q586" i="5"/>
  <c r="R586" i="5"/>
  <c r="T586" i="5"/>
  <c r="N587" i="5"/>
  <c r="S587" i="5"/>
  <c r="Q587" i="5"/>
  <c r="R587" i="5"/>
  <c r="T587" i="5"/>
  <c r="N588" i="5"/>
  <c r="S588" i="5"/>
  <c r="Q588" i="5"/>
  <c r="R588" i="5"/>
  <c r="T588" i="5"/>
  <c r="N589" i="5"/>
  <c r="S589" i="5"/>
  <c r="Q589" i="5"/>
  <c r="R589" i="5"/>
  <c r="T589" i="5"/>
  <c r="N361" i="5"/>
  <c r="S361" i="5"/>
  <c r="Q361" i="5"/>
  <c r="R361" i="5"/>
  <c r="T361" i="5"/>
  <c r="N362" i="5"/>
  <c r="S362" i="5"/>
  <c r="Q362" i="5"/>
  <c r="R362" i="5"/>
  <c r="T362" i="5"/>
  <c r="N363" i="5"/>
  <c r="S363" i="5"/>
  <c r="Q363" i="5"/>
  <c r="R363" i="5"/>
  <c r="T363" i="5"/>
  <c r="N364" i="5"/>
  <c r="S364" i="5"/>
  <c r="Q364" i="5"/>
  <c r="R364" i="5"/>
  <c r="T364" i="5"/>
  <c r="N365" i="5"/>
  <c r="S365" i="5"/>
  <c r="Q365" i="5"/>
  <c r="R365" i="5"/>
  <c r="T365" i="5"/>
  <c r="N366" i="5"/>
  <c r="S366" i="5"/>
  <c r="Q366" i="5"/>
  <c r="R366" i="5"/>
  <c r="T366" i="5"/>
  <c r="N367" i="5"/>
  <c r="S367" i="5"/>
  <c r="Q367" i="5"/>
  <c r="R367" i="5"/>
  <c r="T367" i="5"/>
  <c r="N368" i="5"/>
  <c r="S368" i="5"/>
  <c r="Q368" i="5"/>
  <c r="R368" i="5"/>
  <c r="T368" i="5"/>
  <c r="N369" i="5"/>
  <c r="S369" i="5"/>
  <c r="Q369" i="5"/>
  <c r="R369" i="5"/>
  <c r="T369" i="5"/>
  <c r="N370" i="5"/>
  <c r="S370" i="5"/>
  <c r="Q370" i="5"/>
  <c r="R370" i="5"/>
  <c r="T370" i="5"/>
  <c r="N371" i="5"/>
  <c r="S371" i="5"/>
  <c r="Q371" i="5"/>
  <c r="R371" i="5"/>
  <c r="T371" i="5"/>
  <c r="N372" i="5"/>
  <c r="S372" i="5"/>
  <c r="Q372" i="5"/>
  <c r="R372" i="5"/>
  <c r="T372" i="5"/>
  <c r="N373" i="5"/>
  <c r="S373" i="5"/>
  <c r="Q373" i="5"/>
  <c r="R373" i="5"/>
  <c r="T373" i="5"/>
  <c r="N374" i="5"/>
  <c r="S374" i="5"/>
  <c r="Q374" i="5"/>
  <c r="R374" i="5"/>
  <c r="T374" i="5"/>
  <c r="N375" i="5"/>
  <c r="S375" i="5"/>
  <c r="Q375" i="5"/>
  <c r="R375" i="5"/>
  <c r="T375" i="5"/>
  <c r="N376" i="5"/>
  <c r="S376" i="5"/>
  <c r="Q376" i="5"/>
  <c r="R376" i="5"/>
  <c r="T376" i="5"/>
  <c r="N377" i="5"/>
  <c r="S377" i="5"/>
  <c r="Q377" i="5"/>
  <c r="R377" i="5"/>
  <c r="T377" i="5"/>
  <c r="N378" i="5"/>
  <c r="S378" i="5"/>
  <c r="Q378" i="5"/>
  <c r="R378" i="5"/>
  <c r="T378" i="5"/>
  <c r="N379" i="5"/>
  <c r="S379" i="5"/>
  <c r="Q379" i="5"/>
  <c r="R379" i="5"/>
  <c r="T379" i="5"/>
  <c r="N380" i="5"/>
  <c r="S380" i="5"/>
  <c r="Q380" i="5"/>
  <c r="R380" i="5"/>
  <c r="T380" i="5"/>
  <c r="N381" i="5"/>
  <c r="S381" i="5"/>
  <c r="Q381" i="5"/>
  <c r="R381" i="5"/>
  <c r="T381" i="5"/>
  <c r="N382" i="5"/>
  <c r="S382" i="5"/>
  <c r="Q382" i="5"/>
  <c r="R382" i="5"/>
  <c r="T382" i="5"/>
  <c r="N383" i="5"/>
  <c r="S383" i="5"/>
  <c r="Q383" i="5"/>
  <c r="R383" i="5"/>
  <c r="T383" i="5"/>
  <c r="N384" i="5"/>
  <c r="S384" i="5"/>
  <c r="Q384" i="5"/>
  <c r="R384" i="5"/>
  <c r="T384" i="5"/>
  <c r="N385" i="5"/>
  <c r="S385" i="5"/>
  <c r="Q385" i="5"/>
  <c r="R385" i="5"/>
  <c r="T385" i="5"/>
  <c r="N386" i="5"/>
  <c r="S386" i="5"/>
  <c r="Q386" i="5"/>
  <c r="R386" i="5"/>
  <c r="T386" i="5"/>
  <c r="N387" i="5"/>
  <c r="S387" i="5"/>
  <c r="Q387" i="5"/>
  <c r="R387" i="5"/>
  <c r="T387" i="5"/>
  <c r="N388" i="5"/>
  <c r="S388" i="5"/>
  <c r="Q388" i="5"/>
  <c r="R388" i="5"/>
  <c r="T388" i="5"/>
  <c r="N389" i="5"/>
  <c r="S389" i="5"/>
  <c r="Q389" i="5"/>
  <c r="R389" i="5"/>
  <c r="T389" i="5"/>
  <c r="N390" i="5"/>
  <c r="S390" i="5"/>
  <c r="Q390" i="5"/>
  <c r="R390" i="5"/>
  <c r="T390" i="5"/>
  <c r="N391" i="5"/>
  <c r="S391" i="5"/>
  <c r="Q391" i="5"/>
  <c r="R391" i="5"/>
  <c r="T391" i="5"/>
  <c r="N392" i="5"/>
  <c r="S392" i="5"/>
  <c r="Q392" i="5"/>
  <c r="R392" i="5"/>
  <c r="T392" i="5"/>
  <c r="N393" i="5"/>
  <c r="S393" i="5"/>
  <c r="Q393" i="5"/>
  <c r="R393" i="5"/>
  <c r="T393" i="5"/>
  <c r="N394" i="5"/>
  <c r="S394" i="5"/>
  <c r="Q394" i="5"/>
  <c r="R394" i="5"/>
  <c r="T394" i="5"/>
  <c r="N395" i="5"/>
  <c r="S395" i="5"/>
  <c r="Q395" i="5"/>
  <c r="R395" i="5"/>
  <c r="T395" i="5"/>
  <c r="N396" i="5"/>
  <c r="S396" i="5"/>
  <c r="Q396" i="5"/>
  <c r="R396" i="5"/>
  <c r="T396" i="5"/>
  <c r="N397" i="5"/>
  <c r="S397" i="5"/>
  <c r="Q397" i="5"/>
  <c r="R397" i="5"/>
  <c r="T397" i="5"/>
  <c r="N398" i="5"/>
  <c r="S398" i="5"/>
  <c r="Q398" i="5"/>
  <c r="R398" i="5"/>
  <c r="T398" i="5"/>
  <c r="N399" i="5"/>
  <c r="S399" i="5"/>
  <c r="Q399" i="5"/>
  <c r="R399" i="5"/>
  <c r="T399" i="5"/>
  <c r="N400" i="5"/>
  <c r="S400" i="5"/>
  <c r="Q400" i="5"/>
  <c r="R400" i="5"/>
  <c r="T400" i="5"/>
  <c r="N401" i="5"/>
  <c r="S401" i="5"/>
  <c r="Q401" i="5"/>
  <c r="R401" i="5"/>
  <c r="T401" i="5"/>
  <c r="N402" i="5"/>
  <c r="S402" i="5"/>
  <c r="Q402" i="5"/>
  <c r="R402" i="5"/>
  <c r="T402" i="5"/>
  <c r="N403" i="5"/>
  <c r="S403" i="5"/>
  <c r="Q403" i="5"/>
  <c r="R403" i="5"/>
  <c r="T403" i="5"/>
  <c r="N404" i="5"/>
  <c r="S404" i="5"/>
  <c r="Q404" i="5"/>
  <c r="R404" i="5"/>
  <c r="T404" i="5"/>
  <c r="N405" i="5"/>
  <c r="S405" i="5"/>
  <c r="Q405" i="5"/>
  <c r="R405" i="5"/>
  <c r="T405" i="5"/>
  <c r="N406" i="5"/>
  <c r="S406" i="5"/>
  <c r="Q406" i="5"/>
  <c r="R406" i="5"/>
  <c r="T406" i="5"/>
  <c r="N407" i="5"/>
  <c r="S407" i="5"/>
  <c r="Q407" i="5"/>
  <c r="R407" i="5"/>
  <c r="T407" i="5"/>
  <c r="N408" i="5"/>
  <c r="S408" i="5"/>
  <c r="Q408" i="5"/>
  <c r="R408" i="5"/>
  <c r="T408" i="5"/>
  <c r="N409" i="5"/>
  <c r="S409" i="5"/>
  <c r="Q409" i="5"/>
  <c r="R409" i="5"/>
  <c r="T409" i="5"/>
  <c r="N410" i="5"/>
  <c r="S410" i="5"/>
  <c r="Q410" i="5"/>
  <c r="R410" i="5"/>
  <c r="T410" i="5"/>
  <c r="N411" i="5"/>
  <c r="S411" i="5"/>
  <c r="Q411" i="5"/>
  <c r="R411" i="5"/>
  <c r="T411" i="5"/>
  <c r="N412" i="5"/>
  <c r="S412" i="5"/>
  <c r="Q412" i="5"/>
  <c r="R412" i="5"/>
  <c r="T412" i="5"/>
  <c r="N413" i="5"/>
  <c r="S413" i="5"/>
  <c r="Q413" i="5"/>
  <c r="R413" i="5"/>
  <c r="T413" i="5"/>
  <c r="N414" i="5"/>
  <c r="S414" i="5"/>
  <c r="Q414" i="5"/>
  <c r="R414" i="5"/>
  <c r="T414" i="5"/>
  <c r="N415" i="5"/>
  <c r="S415" i="5"/>
  <c r="Q415" i="5"/>
  <c r="R415" i="5"/>
  <c r="T415" i="5"/>
  <c r="N416" i="5"/>
  <c r="S416" i="5"/>
  <c r="Q416" i="5"/>
  <c r="R416" i="5"/>
  <c r="T416" i="5"/>
  <c r="N417" i="5"/>
  <c r="S417" i="5"/>
  <c r="Q417" i="5"/>
  <c r="R417" i="5"/>
  <c r="T417" i="5"/>
  <c r="N418" i="5"/>
  <c r="S418" i="5"/>
  <c r="Q418" i="5"/>
  <c r="R418" i="5"/>
  <c r="T418" i="5"/>
  <c r="N419" i="5"/>
  <c r="S419" i="5"/>
  <c r="Q419" i="5"/>
  <c r="R419" i="5"/>
  <c r="T419" i="5"/>
  <c r="N420" i="5"/>
  <c r="S420" i="5"/>
  <c r="Q420" i="5"/>
  <c r="R420" i="5"/>
  <c r="T420" i="5"/>
  <c r="N421" i="5"/>
  <c r="S421" i="5"/>
  <c r="Q421" i="5"/>
  <c r="R421" i="5"/>
  <c r="T421" i="5"/>
  <c r="N422" i="5"/>
  <c r="S422" i="5"/>
  <c r="Q422" i="5"/>
  <c r="R422" i="5"/>
  <c r="T422" i="5"/>
  <c r="N423" i="5"/>
  <c r="S423" i="5"/>
  <c r="Q423" i="5"/>
  <c r="R423" i="5"/>
  <c r="T423" i="5"/>
  <c r="N424" i="5"/>
  <c r="S424" i="5"/>
  <c r="Q424" i="5"/>
  <c r="R424" i="5"/>
  <c r="T424" i="5"/>
  <c r="N425" i="5"/>
  <c r="S425" i="5"/>
  <c r="Q425" i="5"/>
  <c r="R425" i="5"/>
  <c r="T425" i="5"/>
  <c r="N426" i="5"/>
  <c r="S426" i="5"/>
  <c r="Q426" i="5"/>
  <c r="R426" i="5"/>
  <c r="T426" i="5"/>
  <c r="N427" i="5"/>
  <c r="S427" i="5"/>
  <c r="Q427" i="5"/>
  <c r="R427" i="5"/>
  <c r="T427" i="5"/>
  <c r="N428" i="5"/>
  <c r="S428" i="5"/>
  <c r="Q428" i="5"/>
  <c r="R428" i="5"/>
  <c r="T428" i="5"/>
  <c r="N429" i="5"/>
  <c r="S429" i="5"/>
  <c r="Q429" i="5"/>
  <c r="R429" i="5"/>
  <c r="T429" i="5"/>
  <c r="N430" i="5"/>
  <c r="S430" i="5"/>
  <c r="Q430" i="5"/>
  <c r="R430" i="5"/>
  <c r="T430" i="5"/>
  <c r="N431" i="5"/>
  <c r="S431" i="5"/>
  <c r="Q431" i="5"/>
  <c r="R431" i="5"/>
  <c r="T431" i="5"/>
  <c r="N432" i="5"/>
  <c r="S432" i="5"/>
  <c r="Q432" i="5"/>
  <c r="R432" i="5"/>
  <c r="T432" i="5"/>
  <c r="N433" i="5"/>
  <c r="S433" i="5"/>
  <c r="Q433" i="5"/>
  <c r="R433" i="5"/>
  <c r="T433" i="5"/>
  <c r="N434" i="5"/>
  <c r="S434" i="5"/>
  <c r="Q434" i="5"/>
  <c r="R434" i="5"/>
  <c r="T434" i="5"/>
  <c r="N435" i="5"/>
  <c r="S435" i="5"/>
  <c r="Q435" i="5"/>
  <c r="R435" i="5"/>
  <c r="T435" i="5"/>
  <c r="N436" i="5"/>
  <c r="S436" i="5"/>
  <c r="Q436" i="5"/>
  <c r="R436" i="5"/>
  <c r="T436" i="5"/>
  <c r="N437" i="5"/>
  <c r="S437" i="5"/>
  <c r="Q437" i="5"/>
  <c r="R437" i="5"/>
  <c r="T437" i="5"/>
  <c r="N438" i="5"/>
  <c r="S438" i="5"/>
  <c r="Q438" i="5"/>
  <c r="R438" i="5"/>
  <c r="T438" i="5"/>
  <c r="N439" i="5"/>
  <c r="S439" i="5"/>
  <c r="Q439" i="5"/>
  <c r="R439" i="5"/>
  <c r="T439" i="5"/>
  <c r="N440" i="5"/>
  <c r="S440" i="5"/>
  <c r="Q440" i="5"/>
  <c r="R440" i="5"/>
  <c r="T440" i="5"/>
  <c r="N441" i="5"/>
  <c r="S441" i="5"/>
  <c r="Q441" i="5"/>
  <c r="R441" i="5"/>
  <c r="T441" i="5"/>
  <c r="N442" i="5"/>
  <c r="S442" i="5"/>
  <c r="Q442" i="5"/>
  <c r="R442" i="5"/>
  <c r="T442" i="5"/>
  <c r="N443" i="5"/>
  <c r="S443" i="5"/>
  <c r="Q443" i="5"/>
  <c r="R443" i="5"/>
  <c r="T443" i="5"/>
  <c r="N444" i="5"/>
  <c r="S444" i="5"/>
  <c r="Q444" i="5"/>
  <c r="R444" i="5"/>
  <c r="T444" i="5"/>
  <c r="N445" i="5"/>
  <c r="S445" i="5"/>
  <c r="Q445" i="5"/>
  <c r="R445" i="5"/>
  <c r="T445" i="5"/>
  <c r="N446" i="5"/>
  <c r="S446" i="5"/>
  <c r="Q446" i="5"/>
  <c r="R446" i="5"/>
  <c r="T446" i="5"/>
  <c r="N447" i="5"/>
  <c r="S447" i="5"/>
  <c r="Q447" i="5"/>
  <c r="R447" i="5"/>
  <c r="T447" i="5"/>
  <c r="N448" i="5"/>
  <c r="S448" i="5"/>
  <c r="Q448" i="5"/>
  <c r="R448" i="5"/>
  <c r="T448" i="5"/>
  <c r="N449" i="5"/>
  <c r="S449" i="5"/>
  <c r="Q449" i="5"/>
  <c r="R449" i="5"/>
  <c r="T449" i="5"/>
  <c r="N450" i="5"/>
  <c r="S450" i="5"/>
  <c r="Q450" i="5"/>
  <c r="R450" i="5"/>
  <c r="T450" i="5"/>
  <c r="N451" i="5"/>
  <c r="S451" i="5"/>
  <c r="Q451" i="5"/>
  <c r="R451" i="5"/>
  <c r="T451" i="5"/>
  <c r="N452" i="5"/>
  <c r="S452" i="5"/>
  <c r="Q452" i="5"/>
  <c r="R452" i="5"/>
  <c r="T452" i="5"/>
  <c r="N453" i="5"/>
  <c r="S453" i="5"/>
  <c r="Q453" i="5"/>
  <c r="R453" i="5"/>
  <c r="T453" i="5"/>
  <c r="N454" i="5"/>
  <c r="S454" i="5"/>
  <c r="Q454" i="5"/>
  <c r="R454" i="5"/>
  <c r="T454" i="5"/>
  <c r="N455" i="5"/>
  <c r="S455" i="5"/>
  <c r="Q455" i="5"/>
  <c r="R455" i="5"/>
  <c r="T455" i="5"/>
  <c r="N456" i="5"/>
  <c r="S456" i="5"/>
  <c r="Q456" i="5"/>
  <c r="R456" i="5"/>
  <c r="T456" i="5"/>
  <c r="N457" i="5"/>
  <c r="S457" i="5"/>
  <c r="Q457" i="5"/>
  <c r="R457" i="5"/>
  <c r="T457" i="5"/>
  <c r="N458" i="5"/>
  <c r="S458" i="5"/>
  <c r="Q458" i="5"/>
  <c r="R458" i="5"/>
  <c r="T458" i="5"/>
  <c r="N243" i="5"/>
  <c r="S243" i="5"/>
  <c r="Q243" i="5"/>
  <c r="R243" i="5"/>
  <c r="T243" i="5"/>
  <c r="N244" i="5"/>
  <c r="S244" i="5"/>
  <c r="Q244" i="5"/>
  <c r="R244" i="5"/>
  <c r="T244" i="5"/>
  <c r="N245" i="5"/>
  <c r="S245" i="5"/>
  <c r="Q245" i="5"/>
  <c r="R245" i="5"/>
  <c r="T245" i="5"/>
  <c r="N246" i="5"/>
  <c r="S246" i="5"/>
  <c r="Q246" i="5"/>
  <c r="R246" i="5"/>
  <c r="T246" i="5"/>
  <c r="N247" i="5"/>
  <c r="S247" i="5"/>
  <c r="Q247" i="5"/>
  <c r="R247" i="5"/>
  <c r="T247" i="5"/>
  <c r="N248" i="5"/>
  <c r="S248" i="5"/>
  <c r="Q248" i="5"/>
  <c r="R248" i="5"/>
  <c r="T248" i="5"/>
  <c r="N249" i="5"/>
  <c r="S249" i="5"/>
  <c r="Q249" i="5"/>
  <c r="R249" i="5"/>
  <c r="T249" i="5"/>
  <c r="N250" i="5"/>
  <c r="S250" i="5"/>
  <c r="Q250" i="5"/>
  <c r="R250" i="5"/>
  <c r="T250" i="5"/>
  <c r="N251" i="5"/>
  <c r="S251" i="5"/>
  <c r="Q251" i="5"/>
  <c r="R251" i="5"/>
  <c r="T251" i="5"/>
  <c r="N252" i="5"/>
  <c r="S252" i="5"/>
  <c r="Q252" i="5"/>
  <c r="R252" i="5"/>
  <c r="T252" i="5"/>
  <c r="N253" i="5"/>
  <c r="S253" i="5"/>
  <c r="Q253" i="5"/>
  <c r="R253" i="5"/>
  <c r="T253" i="5"/>
  <c r="N254" i="5"/>
  <c r="S254" i="5"/>
  <c r="Q254" i="5"/>
  <c r="R254" i="5"/>
  <c r="T254" i="5"/>
  <c r="N255" i="5"/>
  <c r="S255" i="5"/>
  <c r="Q255" i="5"/>
  <c r="R255" i="5"/>
  <c r="T255" i="5"/>
  <c r="N256" i="5"/>
  <c r="S256" i="5"/>
  <c r="Q256" i="5"/>
  <c r="R256" i="5"/>
  <c r="T256" i="5"/>
  <c r="N257" i="5"/>
  <c r="S257" i="5"/>
  <c r="Q257" i="5"/>
  <c r="R257" i="5"/>
  <c r="T257" i="5"/>
  <c r="N258" i="5"/>
  <c r="S258" i="5"/>
  <c r="Q258" i="5"/>
  <c r="R258" i="5"/>
  <c r="T258" i="5"/>
  <c r="N259" i="5"/>
  <c r="S259" i="5"/>
  <c r="Q259" i="5"/>
  <c r="R259" i="5"/>
  <c r="T259" i="5"/>
  <c r="N260" i="5"/>
  <c r="S260" i="5"/>
  <c r="Q260" i="5"/>
  <c r="R260" i="5"/>
  <c r="T260" i="5"/>
  <c r="N261" i="5"/>
  <c r="S261" i="5"/>
  <c r="Q261" i="5"/>
  <c r="R261" i="5"/>
  <c r="T261" i="5"/>
  <c r="N262" i="5"/>
  <c r="S262" i="5"/>
  <c r="Q262" i="5"/>
  <c r="R262" i="5"/>
  <c r="T262" i="5"/>
  <c r="N263" i="5"/>
  <c r="S263" i="5"/>
  <c r="Q263" i="5"/>
  <c r="R263" i="5"/>
  <c r="T263" i="5"/>
  <c r="N264" i="5"/>
  <c r="S264" i="5"/>
  <c r="Q264" i="5"/>
  <c r="R264" i="5"/>
  <c r="T264" i="5"/>
  <c r="N265" i="5"/>
  <c r="S265" i="5"/>
  <c r="Q265" i="5"/>
  <c r="R265" i="5"/>
  <c r="T265" i="5"/>
  <c r="N266" i="5"/>
  <c r="S266" i="5"/>
  <c r="Q266" i="5"/>
  <c r="R266" i="5"/>
  <c r="T266" i="5"/>
  <c r="N267" i="5"/>
  <c r="S267" i="5"/>
  <c r="Q267" i="5"/>
  <c r="R267" i="5"/>
  <c r="T267" i="5"/>
  <c r="N268" i="5"/>
  <c r="S268" i="5"/>
  <c r="Q268" i="5"/>
  <c r="R268" i="5"/>
  <c r="T268" i="5"/>
  <c r="N269" i="5"/>
  <c r="S269" i="5"/>
  <c r="Q269" i="5"/>
  <c r="R269" i="5"/>
  <c r="T269" i="5"/>
  <c r="N270" i="5"/>
  <c r="S270" i="5"/>
  <c r="Q270" i="5"/>
  <c r="R270" i="5"/>
  <c r="T270" i="5"/>
  <c r="N271" i="5"/>
  <c r="S271" i="5"/>
  <c r="Q271" i="5"/>
  <c r="R271" i="5"/>
  <c r="T271" i="5"/>
  <c r="N272" i="5"/>
  <c r="S272" i="5"/>
  <c r="Q272" i="5"/>
  <c r="R272" i="5"/>
  <c r="T272" i="5"/>
  <c r="N273" i="5"/>
  <c r="S273" i="5"/>
  <c r="Q273" i="5"/>
  <c r="R273" i="5"/>
  <c r="T273" i="5"/>
  <c r="N274" i="5"/>
  <c r="S274" i="5"/>
  <c r="Q274" i="5"/>
  <c r="R274" i="5"/>
  <c r="T274" i="5"/>
  <c r="N275" i="5"/>
  <c r="S275" i="5"/>
  <c r="Q275" i="5"/>
  <c r="R275" i="5"/>
  <c r="T275" i="5"/>
  <c r="N276" i="5"/>
  <c r="S276" i="5"/>
  <c r="Q276" i="5"/>
  <c r="R276" i="5"/>
  <c r="T276" i="5"/>
  <c r="N277" i="5"/>
  <c r="S277" i="5"/>
  <c r="Q277" i="5"/>
  <c r="R277" i="5"/>
  <c r="T277" i="5"/>
  <c r="N278" i="5"/>
  <c r="S278" i="5"/>
  <c r="Q278" i="5"/>
  <c r="R278" i="5"/>
  <c r="T278" i="5"/>
  <c r="N279" i="5"/>
  <c r="S279" i="5"/>
  <c r="Q279" i="5"/>
  <c r="R279" i="5"/>
  <c r="T279" i="5"/>
  <c r="N280" i="5"/>
  <c r="S280" i="5"/>
  <c r="Q280" i="5"/>
  <c r="R280" i="5"/>
  <c r="T280" i="5"/>
  <c r="N281" i="5"/>
  <c r="S281" i="5"/>
  <c r="Q281" i="5"/>
  <c r="R281" i="5"/>
  <c r="T281" i="5"/>
  <c r="N282" i="5"/>
  <c r="S282" i="5"/>
  <c r="Q282" i="5"/>
  <c r="R282" i="5"/>
  <c r="T282" i="5"/>
  <c r="N283" i="5"/>
  <c r="S283" i="5"/>
  <c r="Q283" i="5"/>
  <c r="R283" i="5"/>
  <c r="T283" i="5"/>
  <c r="N284" i="5"/>
  <c r="S284" i="5"/>
  <c r="Q284" i="5"/>
  <c r="R284" i="5"/>
  <c r="T284" i="5"/>
  <c r="N285" i="5"/>
  <c r="S285" i="5"/>
  <c r="Q285" i="5"/>
  <c r="R285" i="5"/>
  <c r="T285" i="5"/>
  <c r="N286" i="5"/>
  <c r="S286" i="5"/>
  <c r="Q286" i="5"/>
  <c r="R286" i="5"/>
  <c r="T286" i="5"/>
  <c r="N287" i="5"/>
  <c r="S287" i="5"/>
  <c r="Q287" i="5"/>
  <c r="R287" i="5"/>
  <c r="T287" i="5"/>
  <c r="N288" i="5"/>
  <c r="S288" i="5"/>
  <c r="Q288" i="5"/>
  <c r="R288" i="5"/>
  <c r="T288" i="5"/>
  <c r="N289" i="5"/>
  <c r="S289" i="5"/>
  <c r="Q289" i="5"/>
  <c r="R289" i="5"/>
  <c r="T289" i="5"/>
  <c r="N290" i="5"/>
  <c r="S290" i="5"/>
  <c r="Q290" i="5"/>
  <c r="R290" i="5"/>
  <c r="T290" i="5"/>
  <c r="N291" i="5"/>
  <c r="S291" i="5"/>
  <c r="Q291" i="5"/>
  <c r="R291" i="5"/>
  <c r="T291" i="5"/>
  <c r="N292" i="5"/>
  <c r="S292" i="5"/>
  <c r="Q292" i="5"/>
  <c r="R292" i="5"/>
  <c r="T292" i="5"/>
  <c r="N293" i="5"/>
  <c r="S293" i="5"/>
  <c r="Q293" i="5"/>
  <c r="R293" i="5"/>
  <c r="T293" i="5"/>
  <c r="N294" i="5"/>
  <c r="S294" i="5"/>
  <c r="Q294" i="5"/>
  <c r="R294" i="5"/>
  <c r="T294" i="5"/>
  <c r="N295" i="5"/>
  <c r="S295" i="5"/>
  <c r="Q295" i="5"/>
  <c r="R295" i="5"/>
  <c r="T295" i="5"/>
  <c r="N296" i="5"/>
  <c r="S296" i="5"/>
  <c r="Q296" i="5"/>
  <c r="R296" i="5"/>
  <c r="T296" i="5"/>
  <c r="N297" i="5"/>
  <c r="S297" i="5"/>
  <c r="Q297" i="5"/>
  <c r="R297" i="5"/>
  <c r="T297" i="5"/>
  <c r="N298" i="5"/>
  <c r="S298" i="5"/>
  <c r="Q298" i="5"/>
  <c r="R298" i="5"/>
  <c r="T298" i="5"/>
  <c r="N299" i="5"/>
  <c r="S299" i="5"/>
  <c r="Q299" i="5"/>
  <c r="R299" i="5"/>
  <c r="T299" i="5"/>
  <c r="N300" i="5"/>
  <c r="S300" i="5"/>
  <c r="Q300" i="5"/>
  <c r="R300" i="5"/>
  <c r="T300" i="5"/>
  <c r="N301" i="5"/>
  <c r="S301" i="5"/>
  <c r="Q301" i="5"/>
  <c r="R301" i="5"/>
  <c r="T301" i="5"/>
  <c r="N302" i="5"/>
  <c r="S302" i="5"/>
  <c r="Q302" i="5"/>
  <c r="R302" i="5"/>
  <c r="T302" i="5"/>
  <c r="N303" i="5"/>
  <c r="S303" i="5"/>
  <c r="Q303" i="5"/>
  <c r="R303" i="5"/>
  <c r="T303" i="5"/>
  <c r="N304" i="5"/>
  <c r="S304" i="5"/>
  <c r="Q304" i="5"/>
  <c r="R304" i="5"/>
  <c r="T304" i="5"/>
  <c r="N305" i="5"/>
  <c r="S305" i="5"/>
  <c r="Q305" i="5"/>
  <c r="R305" i="5"/>
  <c r="T305" i="5"/>
  <c r="N306" i="5"/>
  <c r="S306" i="5"/>
  <c r="Q306" i="5"/>
  <c r="R306" i="5"/>
  <c r="T306" i="5"/>
  <c r="N307" i="5"/>
  <c r="S307" i="5"/>
  <c r="Q307" i="5"/>
  <c r="R307" i="5"/>
  <c r="T307" i="5"/>
  <c r="N308" i="5"/>
  <c r="S308" i="5"/>
  <c r="Q308" i="5"/>
  <c r="R308" i="5"/>
  <c r="T308" i="5"/>
  <c r="N309" i="5"/>
  <c r="S309" i="5"/>
  <c r="Q309" i="5"/>
  <c r="R309" i="5"/>
  <c r="T309" i="5"/>
  <c r="N310" i="5"/>
  <c r="S310" i="5"/>
  <c r="Q310" i="5"/>
  <c r="R310" i="5"/>
  <c r="T310" i="5"/>
  <c r="N311" i="5"/>
  <c r="S311" i="5"/>
  <c r="Q311" i="5"/>
  <c r="R311" i="5"/>
  <c r="T311" i="5"/>
  <c r="N312" i="5"/>
  <c r="S312" i="5"/>
  <c r="Q312" i="5"/>
  <c r="R312" i="5"/>
  <c r="T312" i="5"/>
  <c r="N313" i="5"/>
  <c r="S313" i="5"/>
  <c r="Q313" i="5"/>
  <c r="R313" i="5"/>
  <c r="T313" i="5"/>
  <c r="N314" i="5"/>
  <c r="S314" i="5"/>
  <c r="Q314" i="5"/>
  <c r="R314" i="5"/>
  <c r="T314" i="5"/>
  <c r="N315" i="5"/>
  <c r="S315" i="5"/>
  <c r="Q315" i="5"/>
  <c r="R315" i="5"/>
  <c r="T315" i="5"/>
  <c r="N316" i="5"/>
  <c r="S316" i="5"/>
  <c r="Q316" i="5"/>
  <c r="R316" i="5"/>
  <c r="T316" i="5"/>
  <c r="N317" i="5"/>
  <c r="S317" i="5"/>
  <c r="Q317" i="5"/>
  <c r="R317" i="5"/>
  <c r="T317" i="5"/>
  <c r="N318" i="5"/>
  <c r="S318" i="5"/>
  <c r="Q318" i="5"/>
  <c r="R318" i="5"/>
  <c r="T318" i="5"/>
  <c r="N319" i="5"/>
  <c r="S319" i="5"/>
  <c r="Q319" i="5"/>
  <c r="R319" i="5"/>
  <c r="T319" i="5"/>
  <c r="N320" i="5"/>
  <c r="S320" i="5"/>
  <c r="Q320" i="5"/>
  <c r="R320" i="5"/>
  <c r="T320" i="5"/>
  <c r="N321" i="5"/>
  <c r="S321" i="5"/>
  <c r="Q321" i="5"/>
  <c r="R321" i="5"/>
  <c r="T321" i="5"/>
  <c r="N322" i="5"/>
  <c r="S322" i="5"/>
  <c r="Q322" i="5"/>
  <c r="R322" i="5"/>
  <c r="T322" i="5"/>
  <c r="N323" i="5"/>
  <c r="S323" i="5"/>
  <c r="Q323" i="5"/>
  <c r="R323" i="5"/>
  <c r="T323" i="5"/>
  <c r="N324" i="5"/>
  <c r="S324" i="5"/>
  <c r="Q324" i="5"/>
  <c r="R324" i="5"/>
  <c r="T324" i="5"/>
  <c r="N325" i="5"/>
  <c r="S325" i="5"/>
  <c r="Q325" i="5"/>
  <c r="R325" i="5"/>
  <c r="T325" i="5"/>
  <c r="N326" i="5"/>
  <c r="S326" i="5"/>
  <c r="Q326" i="5"/>
  <c r="R326" i="5"/>
  <c r="T326" i="5"/>
  <c r="N327" i="5"/>
  <c r="S327" i="5"/>
  <c r="Q327" i="5"/>
  <c r="R327" i="5"/>
  <c r="T327" i="5"/>
  <c r="N328" i="5"/>
  <c r="S328" i="5"/>
  <c r="Q328" i="5"/>
  <c r="R328" i="5"/>
  <c r="T328" i="5"/>
  <c r="N329" i="5"/>
  <c r="S329" i="5"/>
  <c r="Q329" i="5"/>
  <c r="R329" i="5"/>
  <c r="T329" i="5"/>
  <c r="N330" i="5"/>
  <c r="S330" i="5"/>
  <c r="Q330" i="5"/>
  <c r="R330" i="5"/>
  <c r="T330" i="5"/>
  <c r="N331" i="5"/>
  <c r="S331" i="5"/>
  <c r="Q331" i="5"/>
  <c r="R331" i="5"/>
  <c r="T331" i="5"/>
  <c r="N332" i="5"/>
  <c r="S332" i="5"/>
  <c r="Q332" i="5"/>
  <c r="R332" i="5"/>
  <c r="T332" i="5"/>
  <c r="N333" i="5"/>
  <c r="S333" i="5"/>
  <c r="Q333" i="5"/>
  <c r="R333" i="5"/>
  <c r="T333" i="5"/>
  <c r="N334" i="5"/>
  <c r="S334" i="5"/>
  <c r="Q334" i="5"/>
  <c r="R334" i="5"/>
  <c r="T334" i="5"/>
  <c r="N335" i="5"/>
  <c r="S335" i="5"/>
  <c r="Q335" i="5"/>
  <c r="R335" i="5"/>
  <c r="T335" i="5"/>
  <c r="N336" i="5"/>
  <c r="S336" i="5"/>
  <c r="Q336" i="5"/>
  <c r="R336" i="5"/>
  <c r="T336" i="5"/>
  <c r="N337" i="5"/>
  <c r="S337" i="5"/>
  <c r="Q337" i="5"/>
  <c r="R337" i="5"/>
  <c r="T337" i="5"/>
  <c r="N338" i="5"/>
  <c r="S338" i="5"/>
  <c r="Q338" i="5"/>
  <c r="R338" i="5"/>
  <c r="T338" i="5"/>
  <c r="N339" i="5"/>
  <c r="S339" i="5"/>
  <c r="Q339" i="5"/>
  <c r="R339" i="5"/>
  <c r="T339" i="5"/>
  <c r="N340" i="5"/>
  <c r="S340" i="5"/>
  <c r="Q340" i="5"/>
  <c r="R340" i="5"/>
  <c r="T340" i="5"/>
  <c r="N341" i="5"/>
  <c r="S341" i="5"/>
  <c r="Q341" i="5"/>
  <c r="R341" i="5"/>
  <c r="T341" i="5"/>
  <c r="N342" i="5"/>
  <c r="S342" i="5"/>
  <c r="Q342" i="5"/>
  <c r="R342" i="5"/>
  <c r="T342" i="5"/>
  <c r="N343" i="5"/>
  <c r="S343" i="5"/>
  <c r="Q343" i="5"/>
  <c r="R343" i="5"/>
  <c r="T343" i="5"/>
  <c r="N344" i="5"/>
  <c r="S344" i="5"/>
  <c r="Q344" i="5"/>
  <c r="R344" i="5"/>
  <c r="T344" i="5"/>
  <c r="N345" i="5"/>
  <c r="S345" i="5"/>
  <c r="Q345" i="5"/>
  <c r="R345" i="5"/>
  <c r="T345" i="5"/>
  <c r="N346" i="5"/>
  <c r="S346" i="5"/>
  <c r="Q346" i="5"/>
  <c r="R346" i="5"/>
  <c r="T346" i="5"/>
  <c r="N347" i="5"/>
  <c r="S347" i="5"/>
  <c r="Q347" i="5"/>
  <c r="R347" i="5"/>
  <c r="T347" i="5"/>
  <c r="N348" i="5"/>
  <c r="S348" i="5"/>
  <c r="Q348" i="5"/>
  <c r="R348" i="5"/>
  <c r="T348" i="5"/>
  <c r="N349" i="5"/>
  <c r="S349" i="5"/>
  <c r="Q349" i="5"/>
  <c r="R349" i="5"/>
  <c r="T349" i="5"/>
  <c r="N350" i="5"/>
  <c r="S350" i="5"/>
  <c r="Q350" i="5"/>
  <c r="R350" i="5"/>
  <c r="T350" i="5"/>
  <c r="N351" i="5"/>
  <c r="S351" i="5"/>
  <c r="Q351" i="5"/>
  <c r="R351" i="5"/>
  <c r="T351" i="5"/>
  <c r="N352" i="5"/>
  <c r="S352" i="5"/>
  <c r="Q352" i="5"/>
  <c r="R352" i="5"/>
  <c r="T352" i="5"/>
  <c r="N353" i="5"/>
  <c r="S353" i="5"/>
  <c r="Q353" i="5"/>
  <c r="R353" i="5"/>
  <c r="T353" i="5"/>
  <c r="N354" i="5"/>
  <c r="S354" i="5"/>
  <c r="Q354" i="5"/>
  <c r="R354" i="5"/>
  <c r="T354" i="5"/>
  <c r="N355" i="5"/>
  <c r="S355" i="5"/>
  <c r="Q355" i="5"/>
  <c r="R355" i="5"/>
  <c r="T355" i="5"/>
  <c r="N356" i="5"/>
  <c r="S356" i="5"/>
  <c r="Q356" i="5"/>
  <c r="R356" i="5"/>
  <c r="T356" i="5"/>
  <c r="N357" i="5"/>
  <c r="S357" i="5"/>
  <c r="Q357" i="5"/>
  <c r="R357" i="5"/>
  <c r="T357" i="5"/>
  <c r="N358" i="5"/>
  <c r="S358" i="5"/>
  <c r="Q358" i="5"/>
  <c r="R358" i="5"/>
  <c r="T358" i="5"/>
  <c r="N359" i="5"/>
  <c r="S359" i="5"/>
  <c r="Q359" i="5"/>
  <c r="R359" i="5"/>
  <c r="T359" i="5"/>
  <c r="N360" i="5"/>
  <c r="S360" i="5"/>
  <c r="Q360" i="5"/>
  <c r="R360" i="5"/>
  <c r="T360" i="5"/>
  <c r="N190" i="5"/>
  <c r="S190" i="5"/>
  <c r="Q190" i="5"/>
  <c r="R190" i="5"/>
  <c r="T190" i="5"/>
  <c r="N191" i="5"/>
  <c r="S191" i="5"/>
  <c r="Q191" i="5"/>
  <c r="R191" i="5"/>
  <c r="T191" i="5"/>
  <c r="N192" i="5"/>
  <c r="S192" i="5"/>
  <c r="Q192" i="5"/>
  <c r="R192" i="5"/>
  <c r="T192" i="5"/>
  <c r="N193" i="5"/>
  <c r="S193" i="5"/>
  <c r="Q193" i="5"/>
  <c r="R193" i="5"/>
  <c r="T193" i="5"/>
  <c r="N194" i="5"/>
  <c r="S194" i="5"/>
  <c r="Q194" i="5"/>
  <c r="R194" i="5"/>
  <c r="T194" i="5"/>
  <c r="N195" i="5"/>
  <c r="S195" i="5"/>
  <c r="Q195" i="5"/>
  <c r="R195" i="5"/>
  <c r="T195" i="5"/>
  <c r="N196" i="5"/>
  <c r="S196" i="5"/>
  <c r="Q196" i="5"/>
  <c r="R196" i="5"/>
  <c r="T196" i="5"/>
  <c r="N197" i="5"/>
  <c r="S197" i="5"/>
  <c r="Q197" i="5"/>
  <c r="R197" i="5"/>
  <c r="T197" i="5"/>
  <c r="N198" i="5"/>
  <c r="S198" i="5"/>
  <c r="Q198" i="5"/>
  <c r="R198" i="5"/>
  <c r="T198" i="5"/>
  <c r="N199" i="5"/>
  <c r="S199" i="5"/>
  <c r="Q199" i="5"/>
  <c r="R199" i="5"/>
  <c r="T199" i="5"/>
  <c r="N200" i="5"/>
  <c r="S200" i="5"/>
  <c r="Q200" i="5"/>
  <c r="R200" i="5"/>
  <c r="T200" i="5"/>
  <c r="N201" i="5"/>
  <c r="S201" i="5"/>
  <c r="Q201" i="5"/>
  <c r="R201" i="5"/>
  <c r="T201" i="5"/>
  <c r="N202" i="5"/>
  <c r="S202" i="5"/>
  <c r="Q202" i="5"/>
  <c r="R202" i="5"/>
  <c r="T202" i="5"/>
  <c r="N203" i="5"/>
  <c r="S203" i="5"/>
  <c r="Q203" i="5"/>
  <c r="R203" i="5"/>
  <c r="T203" i="5"/>
  <c r="N204" i="5"/>
  <c r="S204" i="5"/>
  <c r="Q204" i="5"/>
  <c r="R204" i="5"/>
  <c r="T204" i="5"/>
  <c r="N205" i="5"/>
  <c r="S205" i="5"/>
  <c r="Q205" i="5"/>
  <c r="R205" i="5"/>
  <c r="T205" i="5"/>
  <c r="N206" i="5"/>
  <c r="S206" i="5"/>
  <c r="Q206" i="5"/>
  <c r="R206" i="5"/>
  <c r="T206" i="5"/>
  <c r="N207" i="5"/>
  <c r="S207" i="5"/>
  <c r="Q207" i="5"/>
  <c r="R207" i="5"/>
  <c r="T207" i="5"/>
  <c r="N208" i="5"/>
  <c r="S208" i="5"/>
  <c r="Q208" i="5"/>
  <c r="R208" i="5"/>
  <c r="T208" i="5"/>
  <c r="N209" i="5"/>
  <c r="S209" i="5"/>
  <c r="Q209" i="5"/>
  <c r="R209" i="5"/>
  <c r="T209" i="5"/>
  <c r="N210" i="5"/>
  <c r="S210" i="5"/>
  <c r="Q210" i="5"/>
  <c r="R210" i="5"/>
  <c r="T210" i="5"/>
  <c r="N211" i="5"/>
  <c r="S211" i="5"/>
  <c r="Q211" i="5"/>
  <c r="R211" i="5"/>
  <c r="T211" i="5"/>
  <c r="N212" i="5"/>
  <c r="S212" i="5"/>
  <c r="Q212" i="5"/>
  <c r="R212" i="5"/>
  <c r="T212" i="5"/>
  <c r="N213" i="5"/>
  <c r="S213" i="5"/>
  <c r="Q213" i="5"/>
  <c r="R213" i="5"/>
  <c r="T213" i="5"/>
  <c r="N214" i="5"/>
  <c r="S214" i="5"/>
  <c r="Q214" i="5"/>
  <c r="R214" i="5"/>
  <c r="T214" i="5"/>
  <c r="N215" i="5"/>
  <c r="S215" i="5"/>
  <c r="Q215" i="5"/>
  <c r="R215" i="5"/>
  <c r="T215" i="5"/>
  <c r="N216" i="5"/>
  <c r="S216" i="5"/>
  <c r="Q216" i="5"/>
  <c r="R216" i="5"/>
  <c r="T216" i="5"/>
  <c r="N217" i="5"/>
  <c r="S217" i="5"/>
  <c r="Q217" i="5"/>
  <c r="R217" i="5"/>
  <c r="T217" i="5"/>
  <c r="N218" i="5"/>
  <c r="S218" i="5"/>
  <c r="Q218" i="5"/>
  <c r="R218" i="5"/>
  <c r="T218" i="5"/>
  <c r="N219" i="5"/>
  <c r="S219" i="5"/>
  <c r="Q219" i="5"/>
  <c r="R219" i="5"/>
  <c r="T219" i="5"/>
  <c r="N220" i="5"/>
  <c r="S220" i="5"/>
  <c r="Q220" i="5"/>
  <c r="R220" i="5"/>
  <c r="T220" i="5"/>
  <c r="N221" i="5"/>
  <c r="S221" i="5"/>
  <c r="Q221" i="5"/>
  <c r="R221" i="5"/>
  <c r="T221" i="5"/>
  <c r="N222" i="5"/>
  <c r="S222" i="5"/>
  <c r="Q222" i="5"/>
  <c r="R222" i="5"/>
  <c r="T222" i="5"/>
  <c r="N223" i="5"/>
  <c r="S223" i="5"/>
  <c r="Q223" i="5"/>
  <c r="R223" i="5"/>
  <c r="T223" i="5"/>
  <c r="N224" i="5"/>
  <c r="S224" i="5"/>
  <c r="Q224" i="5"/>
  <c r="R224" i="5"/>
  <c r="T224" i="5"/>
  <c r="N225" i="5"/>
  <c r="S225" i="5"/>
  <c r="Q225" i="5"/>
  <c r="R225" i="5"/>
  <c r="T225" i="5"/>
  <c r="N226" i="5"/>
  <c r="S226" i="5"/>
  <c r="Q226" i="5"/>
  <c r="R226" i="5"/>
  <c r="T226" i="5"/>
  <c r="N227" i="5"/>
  <c r="S227" i="5"/>
  <c r="Q227" i="5"/>
  <c r="R227" i="5"/>
  <c r="T227" i="5"/>
  <c r="N228" i="5"/>
  <c r="S228" i="5"/>
  <c r="Q228" i="5"/>
  <c r="R228" i="5"/>
  <c r="T228" i="5"/>
  <c r="N229" i="5"/>
  <c r="S229" i="5"/>
  <c r="Q229" i="5"/>
  <c r="R229" i="5"/>
  <c r="T229" i="5"/>
  <c r="N230" i="5"/>
  <c r="S230" i="5"/>
  <c r="Q230" i="5"/>
  <c r="R230" i="5"/>
  <c r="T230" i="5"/>
  <c r="N231" i="5"/>
  <c r="S231" i="5"/>
  <c r="Q231" i="5"/>
  <c r="R231" i="5"/>
  <c r="T231" i="5"/>
  <c r="N232" i="5"/>
  <c r="S232" i="5"/>
  <c r="Q232" i="5"/>
  <c r="R232" i="5"/>
  <c r="T232" i="5"/>
  <c r="N233" i="5"/>
  <c r="S233" i="5"/>
  <c r="Q233" i="5"/>
  <c r="R233" i="5"/>
  <c r="T233" i="5"/>
  <c r="N234" i="5"/>
  <c r="S234" i="5"/>
  <c r="Q234" i="5"/>
  <c r="R234" i="5"/>
  <c r="T234" i="5"/>
  <c r="N235" i="5"/>
  <c r="S235" i="5"/>
  <c r="Q235" i="5"/>
  <c r="R235" i="5"/>
  <c r="T235" i="5"/>
  <c r="N236" i="5"/>
  <c r="S236" i="5"/>
  <c r="Q236" i="5"/>
  <c r="R236" i="5"/>
  <c r="T236" i="5"/>
  <c r="N237" i="5"/>
  <c r="S237" i="5"/>
  <c r="Q237" i="5"/>
  <c r="R237" i="5"/>
  <c r="T237" i="5"/>
  <c r="N238" i="5"/>
  <c r="S238" i="5"/>
  <c r="Q238" i="5"/>
  <c r="R238" i="5"/>
  <c r="T238" i="5"/>
  <c r="N239" i="5"/>
  <c r="S239" i="5"/>
  <c r="Q239" i="5"/>
  <c r="R239" i="5"/>
  <c r="T239" i="5"/>
  <c r="N240" i="5"/>
  <c r="S240" i="5"/>
  <c r="Q240" i="5"/>
  <c r="R240" i="5"/>
  <c r="T240" i="5"/>
  <c r="N241" i="5"/>
  <c r="S241" i="5"/>
  <c r="Q241" i="5"/>
  <c r="R241" i="5"/>
  <c r="T241" i="5"/>
  <c r="N242" i="5"/>
  <c r="S242" i="5"/>
  <c r="Q242" i="5"/>
  <c r="R242" i="5"/>
  <c r="T242" i="5"/>
  <c r="N144" i="5"/>
  <c r="S144" i="5"/>
  <c r="Q144" i="5"/>
  <c r="R144" i="5"/>
  <c r="T144" i="5"/>
  <c r="N145" i="5"/>
  <c r="S145" i="5"/>
  <c r="Q145" i="5"/>
  <c r="R145" i="5"/>
  <c r="T145" i="5"/>
  <c r="N146" i="5"/>
  <c r="S146" i="5"/>
  <c r="Q146" i="5"/>
  <c r="R146" i="5"/>
  <c r="T146" i="5"/>
  <c r="N147" i="5"/>
  <c r="S147" i="5"/>
  <c r="Q147" i="5"/>
  <c r="R147" i="5"/>
  <c r="T147" i="5"/>
  <c r="N148" i="5"/>
  <c r="S148" i="5"/>
  <c r="Q148" i="5"/>
  <c r="R148" i="5"/>
  <c r="T148" i="5"/>
  <c r="N149" i="5"/>
  <c r="S149" i="5"/>
  <c r="Q149" i="5"/>
  <c r="R149" i="5"/>
  <c r="T149" i="5"/>
  <c r="N150" i="5"/>
  <c r="S150" i="5"/>
  <c r="Q150" i="5"/>
  <c r="R150" i="5"/>
  <c r="T150" i="5"/>
  <c r="N151" i="5"/>
  <c r="S151" i="5"/>
  <c r="Q151" i="5"/>
  <c r="R151" i="5"/>
  <c r="T151" i="5"/>
  <c r="N152" i="5"/>
  <c r="S152" i="5"/>
  <c r="Q152" i="5"/>
  <c r="R152" i="5"/>
  <c r="T152" i="5"/>
  <c r="N153" i="5"/>
  <c r="S153" i="5"/>
  <c r="Q153" i="5"/>
  <c r="R153" i="5"/>
  <c r="T153" i="5"/>
  <c r="N154" i="5"/>
  <c r="S154" i="5"/>
  <c r="Q154" i="5"/>
  <c r="R154" i="5"/>
  <c r="T154" i="5"/>
  <c r="N155" i="5"/>
  <c r="S155" i="5"/>
  <c r="Q155" i="5"/>
  <c r="R155" i="5"/>
  <c r="T155" i="5"/>
  <c r="N156" i="5"/>
  <c r="S156" i="5"/>
  <c r="Q156" i="5"/>
  <c r="R156" i="5"/>
  <c r="T156" i="5"/>
  <c r="N157" i="5"/>
  <c r="S157" i="5"/>
  <c r="Q157" i="5"/>
  <c r="R157" i="5"/>
  <c r="T157" i="5"/>
  <c r="N158" i="5"/>
  <c r="S158" i="5"/>
  <c r="Q158" i="5"/>
  <c r="R158" i="5"/>
  <c r="T158" i="5"/>
  <c r="N159" i="5"/>
  <c r="S159" i="5"/>
  <c r="Q159" i="5"/>
  <c r="R159" i="5"/>
  <c r="T159" i="5"/>
  <c r="N160" i="5"/>
  <c r="S160" i="5"/>
  <c r="Q160" i="5"/>
  <c r="R160" i="5"/>
  <c r="T160" i="5"/>
  <c r="N161" i="5"/>
  <c r="S161" i="5"/>
  <c r="Q161" i="5"/>
  <c r="R161" i="5"/>
  <c r="T161" i="5"/>
  <c r="N162" i="5"/>
  <c r="S162" i="5"/>
  <c r="Q162" i="5"/>
  <c r="R162" i="5"/>
  <c r="T162" i="5"/>
  <c r="N163" i="5"/>
  <c r="S163" i="5"/>
  <c r="Q163" i="5"/>
  <c r="R163" i="5"/>
  <c r="T163" i="5"/>
  <c r="N164" i="5"/>
  <c r="S164" i="5"/>
  <c r="Q164" i="5"/>
  <c r="R164" i="5"/>
  <c r="T164" i="5"/>
  <c r="N165" i="5"/>
  <c r="S165" i="5"/>
  <c r="Q165" i="5"/>
  <c r="R165" i="5"/>
  <c r="T165" i="5"/>
  <c r="N166" i="5"/>
  <c r="S166" i="5"/>
  <c r="Q166" i="5"/>
  <c r="R166" i="5"/>
  <c r="T166" i="5"/>
  <c r="N167" i="5"/>
  <c r="S167" i="5"/>
  <c r="Q167" i="5"/>
  <c r="R167" i="5"/>
  <c r="T167" i="5"/>
  <c r="N168" i="5"/>
  <c r="S168" i="5"/>
  <c r="Q168" i="5"/>
  <c r="R168" i="5"/>
  <c r="T168" i="5"/>
  <c r="N169" i="5"/>
  <c r="S169" i="5"/>
  <c r="Q169" i="5"/>
  <c r="R169" i="5"/>
  <c r="T169" i="5"/>
  <c r="N170" i="5"/>
  <c r="S170" i="5"/>
  <c r="Q170" i="5"/>
  <c r="R170" i="5"/>
  <c r="T170" i="5"/>
  <c r="N171" i="5"/>
  <c r="S171" i="5"/>
  <c r="Q171" i="5"/>
  <c r="R171" i="5"/>
  <c r="T171" i="5"/>
  <c r="N172" i="5"/>
  <c r="S172" i="5"/>
  <c r="Q172" i="5"/>
  <c r="R172" i="5"/>
  <c r="T172" i="5"/>
  <c r="N173" i="5"/>
  <c r="S173" i="5"/>
  <c r="Q173" i="5"/>
  <c r="R173" i="5"/>
  <c r="T173" i="5"/>
  <c r="N174" i="5"/>
  <c r="S174" i="5"/>
  <c r="Q174" i="5"/>
  <c r="R174" i="5"/>
  <c r="T174" i="5"/>
  <c r="N175" i="5"/>
  <c r="S175" i="5"/>
  <c r="Q175" i="5"/>
  <c r="R175" i="5"/>
  <c r="T175" i="5"/>
  <c r="N176" i="5"/>
  <c r="S176" i="5"/>
  <c r="Q176" i="5"/>
  <c r="R176" i="5"/>
  <c r="T176" i="5"/>
  <c r="N177" i="5"/>
  <c r="S177" i="5"/>
  <c r="Q177" i="5"/>
  <c r="R177" i="5"/>
  <c r="T177" i="5"/>
  <c r="N178" i="5"/>
  <c r="S178" i="5"/>
  <c r="Q178" i="5"/>
  <c r="R178" i="5"/>
  <c r="T178" i="5"/>
  <c r="N179" i="5"/>
  <c r="S179" i="5"/>
  <c r="Q179" i="5"/>
  <c r="R179" i="5"/>
  <c r="T179" i="5"/>
  <c r="N180" i="5"/>
  <c r="S180" i="5"/>
  <c r="Q180" i="5"/>
  <c r="R180" i="5"/>
  <c r="T180" i="5"/>
  <c r="N181" i="5"/>
  <c r="S181" i="5"/>
  <c r="Q181" i="5"/>
  <c r="R181" i="5"/>
  <c r="T181" i="5"/>
  <c r="N182" i="5"/>
  <c r="S182" i="5"/>
  <c r="Q182" i="5"/>
  <c r="R182" i="5"/>
  <c r="T182" i="5"/>
  <c r="N183" i="5"/>
  <c r="S183" i="5"/>
  <c r="Q183" i="5"/>
  <c r="R183" i="5"/>
  <c r="T183" i="5"/>
  <c r="N184" i="5"/>
  <c r="S184" i="5"/>
  <c r="Q184" i="5"/>
  <c r="R184" i="5"/>
  <c r="T184" i="5"/>
  <c r="N185" i="5"/>
  <c r="S185" i="5"/>
  <c r="Q185" i="5"/>
  <c r="R185" i="5"/>
  <c r="T185" i="5"/>
  <c r="N186" i="5"/>
  <c r="S186" i="5"/>
  <c r="Q186" i="5"/>
  <c r="R186" i="5"/>
  <c r="T186" i="5"/>
  <c r="N187" i="5"/>
  <c r="S187" i="5"/>
  <c r="Q187" i="5"/>
  <c r="R187" i="5"/>
  <c r="T187" i="5"/>
  <c r="N188" i="5"/>
  <c r="S188" i="5"/>
  <c r="Q188" i="5"/>
  <c r="R188" i="5"/>
  <c r="T188" i="5"/>
  <c r="N189" i="5"/>
  <c r="S189" i="5"/>
  <c r="Q189" i="5"/>
  <c r="R189" i="5"/>
  <c r="T189" i="5"/>
  <c r="N116" i="5"/>
  <c r="S116" i="5"/>
  <c r="Q116" i="5"/>
  <c r="R116" i="5"/>
  <c r="T116" i="5"/>
  <c r="N117" i="5"/>
  <c r="S117" i="5"/>
  <c r="Q117" i="5"/>
  <c r="R117" i="5"/>
  <c r="T117" i="5"/>
  <c r="N118" i="5"/>
  <c r="S118" i="5"/>
  <c r="Q118" i="5"/>
  <c r="R118" i="5"/>
  <c r="T118" i="5"/>
  <c r="N119" i="5"/>
  <c r="S119" i="5"/>
  <c r="Q119" i="5"/>
  <c r="R119" i="5"/>
  <c r="T119" i="5"/>
  <c r="N120" i="5"/>
  <c r="S120" i="5"/>
  <c r="Q120" i="5"/>
  <c r="R120" i="5"/>
  <c r="T120" i="5"/>
  <c r="N121" i="5"/>
  <c r="S121" i="5"/>
  <c r="Q121" i="5"/>
  <c r="R121" i="5"/>
  <c r="T121" i="5"/>
  <c r="N122" i="5"/>
  <c r="S122" i="5"/>
  <c r="Q122" i="5"/>
  <c r="R122" i="5"/>
  <c r="T122" i="5"/>
  <c r="N123" i="5"/>
  <c r="S123" i="5"/>
  <c r="Q123" i="5"/>
  <c r="R123" i="5"/>
  <c r="T123" i="5"/>
  <c r="N124" i="5"/>
  <c r="S124" i="5"/>
  <c r="Q124" i="5"/>
  <c r="R124" i="5"/>
  <c r="T124" i="5"/>
  <c r="N125" i="5"/>
  <c r="S125" i="5"/>
  <c r="Q125" i="5"/>
  <c r="R125" i="5"/>
  <c r="T125" i="5"/>
  <c r="N126" i="5"/>
  <c r="S126" i="5"/>
  <c r="Q126" i="5"/>
  <c r="R126" i="5"/>
  <c r="T126" i="5"/>
  <c r="N127" i="5"/>
  <c r="S127" i="5"/>
  <c r="Q127" i="5"/>
  <c r="R127" i="5"/>
  <c r="T127" i="5"/>
  <c r="N128" i="5"/>
  <c r="S128" i="5"/>
  <c r="Q128" i="5"/>
  <c r="R128" i="5"/>
  <c r="T128" i="5"/>
  <c r="N129" i="5"/>
  <c r="S129" i="5"/>
  <c r="Q129" i="5"/>
  <c r="R129" i="5"/>
  <c r="T129" i="5"/>
  <c r="N130" i="5"/>
  <c r="S130" i="5"/>
  <c r="Q130" i="5"/>
  <c r="R130" i="5"/>
  <c r="T130" i="5"/>
  <c r="N131" i="5"/>
  <c r="S131" i="5"/>
  <c r="Q131" i="5"/>
  <c r="R131" i="5"/>
  <c r="T131" i="5"/>
  <c r="N132" i="5"/>
  <c r="S132" i="5"/>
  <c r="Q132" i="5"/>
  <c r="R132" i="5"/>
  <c r="T132" i="5"/>
  <c r="N133" i="5"/>
  <c r="S133" i="5"/>
  <c r="Q133" i="5"/>
  <c r="R133" i="5"/>
  <c r="T133" i="5"/>
  <c r="N134" i="5"/>
  <c r="S134" i="5"/>
  <c r="Q134" i="5"/>
  <c r="R134" i="5"/>
  <c r="T134" i="5"/>
  <c r="N135" i="5"/>
  <c r="S135" i="5"/>
  <c r="Q135" i="5"/>
  <c r="R135" i="5"/>
  <c r="T135" i="5"/>
  <c r="N136" i="5"/>
  <c r="S136" i="5"/>
  <c r="Q136" i="5"/>
  <c r="R136" i="5"/>
  <c r="T136" i="5"/>
  <c r="N137" i="5"/>
  <c r="S137" i="5"/>
  <c r="Q137" i="5"/>
  <c r="R137" i="5"/>
  <c r="T137" i="5"/>
  <c r="N138" i="5"/>
  <c r="S138" i="5"/>
  <c r="Q138" i="5"/>
  <c r="R138" i="5"/>
  <c r="T138" i="5"/>
  <c r="N139" i="5"/>
  <c r="S139" i="5"/>
  <c r="Q139" i="5"/>
  <c r="R139" i="5"/>
  <c r="T139" i="5"/>
  <c r="N140" i="5"/>
  <c r="S140" i="5"/>
  <c r="Q140" i="5"/>
  <c r="R140" i="5"/>
  <c r="T140" i="5"/>
  <c r="N141" i="5"/>
  <c r="S141" i="5"/>
  <c r="Q141" i="5"/>
  <c r="R141" i="5"/>
  <c r="T141" i="5"/>
  <c r="N142" i="5"/>
  <c r="S142" i="5"/>
  <c r="Q142" i="5"/>
  <c r="R142" i="5"/>
  <c r="T142" i="5"/>
  <c r="N143" i="5"/>
  <c r="S143" i="5"/>
  <c r="Q143" i="5"/>
  <c r="R143" i="5"/>
  <c r="T143" i="5"/>
  <c r="N111" i="5"/>
  <c r="S111" i="5"/>
  <c r="Q111" i="5"/>
  <c r="R111" i="5"/>
  <c r="T111" i="5"/>
  <c r="N112" i="5"/>
  <c r="S112" i="5"/>
  <c r="Q112" i="5"/>
  <c r="R112" i="5"/>
  <c r="T112" i="5"/>
  <c r="N113" i="5"/>
  <c r="S113" i="5"/>
  <c r="Q113" i="5"/>
  <c r="R113" i="5"/>
  <c r="T113" i="5"/>
  <c r="N114" i="5"/>
  <c r="S114" i="5"/>
  <c r="Q114" i="5"/>
  <c r="R114" i="5"/>
  <c r="T114" i="5"/>
  <c r="N115" i="5"/>
  <c r="S115" i="5"/>
  <c r="Q115" i="5"/>
  <c r="R115" i="5"/>
  <c r="T115" i="5"/>
  <c r="N100" i="5"/>
  <c r="S100" i="5"/>
  <c r="Q100" i="5"/>
  <c r="R100" i="5"/>
  <c r="T100" i="5"/>
  <c r="N101" i="5"/>
  <c r="S101" i="5"/>
  <c r="Q101" i="5"/>
  <c r="R101" i="5"/>
  <c r="T101" i="5"/>
  <c r="N102" i="5"/>
  <c r="S102" i="5"/>
  <c r="Q102" i="5"/>
  <c r="R102" i="5"/>
  <c r="T102" i="5"/>
  <c r="N103" i="5"/>
  <c r="S103" i="5"/>
  <c r="Q103" i="5"/>
  <c r="R103" i="5"/>
  <c r="T103" i="5"/>
  <c r="N104" i="5"/>
  <c r="S104" i="5"/>
  <c r="Q104" i="5"/>
  <c r="R104" i="5"/>
  <c r="T104" i="5"/>
  <c r="N105" i="5"/>
  <c r="S105" i="5"/>
  <c r="Q105" i="5"/>
  <c r="R105" i="5"/>
  <c r="T105" i="5"/>
  <c r="N106" i="5"/>
  <c r="S106" i="5"/>
  <c r="Q106" i="5"/>
  <c r="R106" i="5"/>
  <c r="T106" i="5"/>
  <c r="N107" i="5"/>
  <c r="S107" i="5"/>
  <c r="Q107" i="5"/>
  <c r="R107" i="5"/>
  <c r="T107" i="5"/>
  <c r="N108" i="5"/>
  <c r="S108" i="5"/>
  <c r="Q108" i="5"/>
  <c r="R108" i="5"/>
  <c r="T108" i="5"/>
  <c r="N109" i="5"/>
  <c r="S109" i="5"/>
  <c r="Q109" i="5"/>
  <c r="R109" i="5"/>
  <c r="T109" i="5"/>
  <c r="N110" i="5"/>
  <c r="S110" i="5"/>
  <c r="Q110" i="5"/>
  <c r="R110" i="5"/>
  <c r="T110" i="5"/>
  <c r="N61" i="5"/>
  <c r="S61" i="5"/>
  <c r="Q61" i="5"/>
  <c r="R61" i="5"/>
  <c r="T61" i="5"/>
  <c r="N62" i="5"/>
  <c r="S62" i="5"/>
  <c r="Q62" i="5"/>
  <c r="R62" i="5"/>
  <c r="T62" i="5"/>
  <c r="N63" i="5"/>
  <c r="S63" i="5"/>
  <c r="Q63" i="5"/>
  <c r="R63" i="5"/>
  <c r="T63" i="5"/>
  <c r="N64" i="5"/>
  <c r="S64" i="5"/>
  <c r="Q64" i="5"/>
  <c r="R64" i="5"/>
  <c r="T64" i="5"/>
  <c r="N65" i="5"/>
  <c r="S65" i="5"/>
  <c r="Q65" i="5"/>
  <c r="R65" i="5"/>
  <c r="T65" i="5"/>
  <c r="N66" i="5"/>
  <c r="S66" i="5"/>
  <c r="Q66" i="5"/>
  <c r="R66" i="5"/>
  <c r="T66" i="5"/>
  <c r="N67" i="5"/>
  <c r="S67" i="5"/>
  <c r="Q67" i="5"/>
  <c r="R67" i="5"/>
  <c r="T67" i="5"/>
  <c r="N68" i="5"/>
  <c r="S68" i="5"/>
  <c r="Q68" i="5"/>
  <c r="R68" i="5"/>
  <c r="T68" i="5"/>
  <c r="N69" i="5"/>
  <c r="S69" i="5"/>
  <c r="Q69" i="5"/>
  <c r="R69" i="5"/>
  <c r="T69" i="5"/>
  <c r="N70" i="5"/>
  <c r="S70" i="5"/>
  <c r="Q70" i="5"/>
  <c r="R70" i="5"/>
  <c r="T70" i="5"/>
  <c r="N71" i="5"/>
  <c r="S71" i="5"/>
  <c r="Q71" i="5"/>
  <c r="R71" i="5"/>
  <c r="T71" i="5"/>
  <c r="N72" i="5"/>
  <c r="S72" i="5"/>
  <c r="Q72" i="5"/>
  <c r="R72" i="5"/>
  <c r="T72" i="5"/>
  <c r="N73" i="5"/>
  <c r="S73" i="5"/>
  <c r="Q73" i="5"/>
  <c r="R73" i="5"/>
  <c r="T73" i="5"/>
  <c r="N74" i="5"/>
  <c r="S74" i="5"/>
  <c r="Q74" i="5"/>
  <c r="R74" i="5"/>
  <c r="T74" i="5"/>
  <c r="N75" i="5"/>
  <c r="S75" i="5"/>
  <c r="Q75" i="5"/>
  <c r="R75" i="5"/>
  <c r="T75" i="5"/>
  <c r="N76" i="5"/>
  <c r="S76" i="5"/>
  <c r="Q76" i="5"/>
  <c r="R76" i="5"/>
  <c r="T76" i="5"/>
  <c r="N77" i="5"/>
  <c r="S77" i="5"/>
  <c r="Q77" i="5"/>
  <c r="R77" i="5"/>
  <c r="T77" i="5"/>
  <c r="N78" i="5"/>
  <c r="S78" i="5"/>
  <c r="Q78" i="5"/>
  <c r="R78" i="5"/>
  <c r="T78" i="5"/>
  <c r="U78" i="5"/>
  <c r="N79" i="5"/>
  <c r="Q79" i="5"/>
  <c r="R79" i="5"/>
  <c r="S79" i="5"/>
  <c r="T79" i="5"/>
  <c r="N80" i="5"/>
  <c r="Q80" i="5"/>
  <c r="R80" i="5"/>
  <c r="T80" i="5"/>
  <c r="N81" i="5"/>
  <c r="S81" i="5"/>
  <c r="Q81" i="5"/>
  <c r="R81" i="5"/>
  <c r="T81" i="5"/>
  <c r="N82" i="5"/>
  <c r="S82" i="5"/>
  <c r="Q82" i="5"/>
  <c r="R82" i="5"/>
  <c r="T82" i="5"/>
  <c r="U82" i="5"/>
  <c r="N83" i="5"/>
  <c r="Q83" i="5"/>
  <c r="R83" i="5"/>
  <c r="S83" i="5"/>
  <c r="T83" i="5"/>
  <c r="N84" i="5"/>
  <c r="Q84" i="5"/>
  <c r="R84" i="5"/>
  <c r="T84" i="5"/>
  <c r="N85" i="5"/>
  <c r="S85" i="5"/>
  <c r="Q85" i="5"/>
  <c r="R85" i="5"/>
  <c r="T85" i="5"/>
  <c r="N86" i="5"/>
  <c r="S86" i="5"/>
  <c r="Q86" i="5"/>
  <c r="R86" i="5"/>
  <c r="T86" i="5"/>
  <c r="U86" i="5"/>
  <c r="N87" i="5"/>
  <c r="Q87" i="5"/>
  <c r="R87" i="5"/>
  <c r="S87" i="5"/>
  <c r="T87" i="5"/>
  <c r="N88" i="5"/>
  <c r="Q88" i="5"/>
  <c r="R88" i="5"/>
  <c r="T88" i="5"/>
  <c r="N89" i="5"/>
  <c r="S89" i="5"/>
  <c r="Q89" i="5"/>
  <c r="R89" i="5"/>
  <c r="T89" i="5"/>
  <c r="N90" i="5"/>
  <c r="S90" i="5"/>
  <c r="Q90" i="5"/>
  <c r="R90" i="5"/>
  <c r="T90" i="5"/>
  <c r="U90" i="5"/>
  <c r="N91" i="5"/>
  <c r="Q91" i="5"/>
  <c r="R91" i="5"/>
  <c r="S91" i="5"/>
  <c r="T91" i="5"/>
  <c r="N92" i="5"/>
  <c r="Q92" i="5"/>
  <c r="R92" i="5"/>
  <c r="T92" i="5"/>
  <c r="N93" i="5"/>
  <c r="S93" i="5"/>
  <c r="Q93" i="5"/>
  <c r="R93" i="5"/>
  <c r="T93" i="5"/>
  <c r="N94" i="5"/>
  <c r="S94" i="5"/>
  <c r="Q94" i="5"/>
  <c r="R94" i="5"/>
  <c r="T94" i="5"/>
  <c r="U94" i="5"/>
  <c r="N95" i="5"/>
  <c r="Q95" i="5"/>
  <c r="R95" i="5"/>
  <c r="S95" i="5"/>
  <c r="T95" i="5"/>
  <c r="N96" i="5"/>
  <c r="Q96" i="5"/>
  <c r="R96" i="5"/>
  <c r="T96" i="5"/>
  <c r="N97" i="5"/>
  <c r="S97" i="5"/>
  <c r="Q97" i="5"/>
  <c r="R97" i="5"/>
  <c r="T97" i="5"/>
  <c r="N98" i="5"/>
  <c r="S98" i="5"/>
  <c r="Q98" i="5"/>
  <c r="R98" i="5"/>
  <c r="T98" i="5"/>
  <c r="U98" i="5"/>
  <c r="N99" i="5"/>
  <c r="Q99" i="5"/>
  <c r="R99" i="5"/>
  <c r="S99" i="5"/>
  <c r="T99" i="5"/>
  <c r="N32" i="5"/>
  <c r="Q32" i="5"/>
  <c r="R32" i="5"/>
  <c r="T32" i="5"/>
  <c r="N33" i="5"/>
  <c r="S33" i="5"/>
  <c r="Q33" i="5"/>
  <c r="R33" i="5"/>
  <c r="T33" i="5"/>
  <c r="N34" i="5"/>
  <c r="S34" i="5"/>
  <c r="Q34" i="5"/>
  <c r="R34" i="5"/>
  <c r="T34" i="5"/>
  <c r="U34" i="5"/>
  <c r="N35" i="5"/>
  <c r="Q35" i="5"/>
  <c r="R35" i="5"/>
  <c r="S35" i="5"/>
  <c r="T35" i="5"/>
  <c r="N36" i="5"/>
  <c r="Q36" i="5"/>
  <c r="R36" i="5"/>
  <c r="T36" i="5"/>
  <c r="N37" i="5"/>
  <c r="S37" i="5"/>
  <c r="Q37" i="5"/>
  <c r="R37" i="5"/>
  <c r="T37" i="5"/>
  <c r="N38" i="5"/>
  <c r="S38" i="5"/>
  <c r="Q38" i="5"/>
  <c r="R38" i="5"/>
  <c r="T38" i="5"/>
  <c r="U38" i="5"/>
  <c r="N39" i="5"/>
  <c r="Q39" i="5"/>
  <c r="R39" i="5"/>
  <c r="S39" i="5"/>
  <c r="T39" i="5"/>
  <c r="N40" i="5"/>
  <c r="Q40" i="5"/>
  <c r="R40" i="5"/>
  <c r="T40" i="5"/>
  <c r="N41" i="5"/>
  <c r="S41" i="5"/>
  <c r="Q41" i="5"/>
  <c r="R41" i="5"/>
  <c r="T41" i="5"/>
  <c r="N42" i="5"/>
  <c r="S42" i="5"/>
  <c r="Q42" i="5"/>
  <c r="R42" i="5"/>
  <c r="T42" i="5"/>
  <c r="U42" i="5"/>
  <c r="N43" i="5"/>
  <c r="Q43" i="5"/>
  <c r="R43" i="5"/>
  <c r="S43" i="5"/>
  <c r="T43" i="5"/>
  <c r="N44" i="5"/>
  <c r="Q44" i="5"/>
  <c r="R44" i="5"/>
  <c r="T44" i="5"/>
  <c r="N45" i="5"/>
  <c r="S45" i="5"/>
  <c r="Q45" i="5"/>
  <c r="R45" i="5"/>
  <c r="T45" i="5"/>
  <c r="N46" i="5"/>
  <c r="S46" i="5"/>
  <c r="Q46" i="5"/>
  <c r="R46" i="5"/>
  <c r="T46" i="5"/>
  <c r="U46" i="5"/>
  <c r="N47" i="5"/>
  <c r="Q47" i="5"/>
  <c r="R47" i="5"/>
  <c r="S47" i="5"/>
  <c r="T47" i="5"/>
  <c r="N48" i="5"/>
  <c r="Q48" i="5"/>
  <c r="R48" i="5"/>
  <c r="T48" i="5"/>
  <c r="N49" i="5"/>
  <c r="S49" i="5"/>
  <c r="Q49" i="5"/>
  <c r="R49" i="5"/>
  <c r="T49" i="5"/>
  <c r="N50" i="5"/>
  <c r="S50" i="5"/>
  <c r="Q50" i="5"/>
  <c r="R50" i="5"/>
  <c r="T50" i="5"/>
  <c r="U50" i="5"/>
  <c r="N51" i="5"/>
  <c r="Q51" i="5"/>
  <c r="R51" i="5"/>
  <c r="S51" i="5"/>
  <c r="T51" i="5"/>
  <c r="N52" i="5"/>
  <c r="Q52" i="5"/>
  <c r="R52" i="5"/>
  <c r="T52" i="5"/>
  <c r="N53" i="5"/>
  <c r="S53" i="5"/>
  <c r="U53" i="5"/>
  <c r="Q53" i="5"/>
  <c r="R53" i="5"/>
  <c r="T53" i="5"/>
  <c r="N54" i="5"/>
  <c r="Q54" i="5"/>
  <c r="R54" i="5"/>
  <c r="S54" i="5"/>
  <c r="U54" i="5"/>
  <c r="T54" i="5"/>
  <c r="N55" i="5"/>
  <c r="Q55" i="5"/>
  <c r="R55" i="5"/>
  <c r="T55" i="5"/>
  <c r="N56" i="5"/>
  <c r="Q56" i="5"/>
  <c r="T56" i="5"/>
  <c r="N57" i="5"/>
  <c r="Q57" i="5"/>
  <c r="R57" i="5"/>
  <c r="S57" i="5"/>
  <c r="T57" i="5"/>
  <c r="U57" i="5"/>
  <c r="N58" i="5"/>
  <c r="Q58" i="5"/>
  <c r="S58" i="5"/>
  <c r="U58" i="5"/>
  <c r="T58" i="5"/>
  <c r="N59" i="5"/>
  <c r="S59" i="5"/>
  <c r="Q59" i="5"/>
  <c r="R59" i="5"/>
  <c r="T59" i="5"/>
  <c r="U59" i="5"/>
  <c r="N60" i="5"/>
  <c r="Q60" i="5"/>
  <c r="R60" i="5"/>
  <c r="S60" i="5"/>
  <c r="U60" i="5"/>
  <c r="T60" i="5"/>
  <c r="T4" i="5"/>
  <c r="N4" i="5"/>
  <c r="S4" i="5"/>
  <c r="Q4" i="5"/>
  <c r="U4" i="5"/>
  <c r="T5" i="5"/>
  <c r="N5" i="5"/>
  <c r="Q5" i="5"/>
  <c r="S5" i="5"/>
  <c r="U5" i="5"/>
  <c r="T6" i="5"/>
  <c r="N6" i="5"/>
  <c r="Q6" i="5"/>
  <c r="R6" i="5"/>
  <c r="T7" i="5"/>
  <c r="N7" i="5"/>
  <c r="Q7" i="5"/>
  <c r="R7" i="5"/>
  <c r="T8" i="5"/>
  <c r="N8" i="5"/>
  <c r="S8" i="5"/>
  <c r="Q8" i="5"/>
  <c r="U8" i="5"/>
  <c r="T9" i="5"/>
  <c r="N9" i="5"/>
  <c r="Q9" i="5"/>
  <c r="S9" i="5"/>
  <c r="U9" i="5"/>
  <c r="T10" i="5"/>
  <c r="N10" i="5"/>
  <c r="Q10" i="5"/>
  <c r="R10" i="5"/>
  <c r="T11" i="5"/>
  <c r="N11" i="5"/>
  <c r="Q11" i="5"/>
  <c r="R11" i="5"/>
  <c r="T12" i="5"/>
  <c r="N12" i="5"/>
  <c r="S12" i="5"/>
  <c r="Q12" i="5"/>
  <c r="U12" i="5"/>
  <c r="T13" i="5"/>
  <c r="N13" i="5"/>
  <c r="Q13" i="5"/>
  <c r="S13" i="5"/>
  <c r="U13" i="5"/>
  <c r="T14" i="5"/>
  <c r="N14" i="5"/>
  <c r="Q14" i="5"/>
  <c r="R14" i="5"/>
  <c r="T15" i="5"/>
  <c r="N15" i="5"/>
  <c r="Q15" i="5"/>
  <c r="R15" i="5"/>
  <c r="T16" i="5"/>
  <c r="N16" i="5"/>
  <c r="S16" i="5"/>
  <c r="Q16" i="5"/>
  <c r="U16" i="5"/>
  <c r="T17" i="5"/>
  <c r="N17" i="5"/>
  <c r="Q17" i="5"/>
  <c r="S17" i="5"/>
  <c r="U17" i="5"/>
  <c r="T18" i="5"/>
  <c r="N18" i="5"/>
  <c r="Q18" i="5"/>
  <c r="R18" i="5"/>
  <c r="T19" i="5"/>
  <c r="N19" i="5"/>
  <c r="Q19" i="5"/>
  <c r="R19" i="5"/>
  <c r="T20" i="5"/>
  <c r="N20" i="5"/>
  <c r="S20" i="5"/>
  <c r="Q20" i="5"/>
  <c r="U20" i="5"/>
  <c r="T21" i="5"/>
  <c r="N21" i="5"/>
  <c r="Q21" i="5"/>
  <c r="S21" i="5"/>
  <c r="U21" i="5"/>
  <c r="T22" i="5"/>
  <c r="N22" i="5"/>
  <c r="Q22" i="5"/>
  <c r="R22" i="5"/>
  <c r="T23" i="5"/>
  <c r="N23" i="5"/>
  <c r="Q23" i="5"/>
  <c r="R23" i="5"/>
  <c r="T24" i="5"/>
  <c r="N24" i="5"/>
  <c r="S24" i="5"/>
  <c r="Q24" i="5"/>
  <c r="U24" i="5"/>
  <c r="T25" i="5"/>
  <c r="N25" i="5"/>
  <c r="Q25" i="5"/>
  <c r="S25" i="5"/>
  <c r="U25" i="5"/>
  <c r="T26" i="5"/>
  <c r="N26" i="5"/>
  <c r="Q26" i="5"/>
  <c r="R26" i="5"/>
  <c r="T27" i="5"/>
  <c r="N27" i="5"/>
  <c r="Q27" i="5"/>
  <c r="R27" i="5"/>
  <c r="T28" i="5"/>
  <c r="N28" i="5"/>
  <c r="S28" i="5"/>
  <c r="Q28" i="5"/>
  <c r="U28" i="5"/>
  <c r="T29" i="5"/>
  <c r="N29" i="5"/>
  <c r="Q29" i="5"/>
  <c r="S29" i="5"/>
  <c r="U29" i="5"/>
  <c r="T30" i="5"/>
  <c r="N30" i="5"/>
  <c r="Q30" i="5"/>
  <c r="R30" i="5"/>
  <c r="T31" i="5"/>
  <c r="N31" i="5"/>
  <c r="Q31" i="5"/>
  <c r="R31" i="5"/>
  <c r="R4" i="5"/>
  <c r="R5" i="5"/>
  <c r="R8" i="5"/>
  <c r="R9" i="5"/>
  <c r="R12" i="5"/>
  <c r="R13" i="5"/>
  <c r="R16" i="5"/>
  <c r="R17" i="5"/>
  <c r="R20" i="5"/>
  <c r="R21" i="5"/>
  <c r="R24" i="5"/>
  <c r="R25" i="5"/>
  <c r="R28" i="5"/>
  <c r="R29" i="5"/>
  <c r="L338" i="3"/>
  <c r="N338" i="3"/>
  <c r="S338" i="3"/>
  <c r="Q338" i="3"/>
  <c r="T338" i="3"/>
  <c r="U338" i="3"/>
  <c r="R338" i="3"/>
  <c r="L337" i="3"/>
  <c r="N337" i="3"/>
  <c r="S337" i="3"/>
  <c r="U337" i="3"/>
  <c r="Q337" i="3"/>
  <c r="T337" i="3"/>
  <c r="R337" i="3"/>
  <c r="L336" i="3"/>
  <c r="N336" i="3"/>
  <c r="Q336" i="3"/>
  <c r="S336" i="3"/>
  <c r="U336" i="3"/>
  <c r="T336" i="3"/>
  <c r="R336" i="3"/>
  <c r="L335" i="3"/>
  <c r="N335" i="3"/>
  <c r="Q335" i="3"/>
  <c r="S335" i="3"/>
  <c r="T335" i="3"/>
  <c r="U335" i="3"/>
  <c r="R335" i="3"/>
  <c r="L334" i="3"/>
  <c r="N334" i="3"/>
  <c r="S334" i="3"/>
  <c r="Q334" i="3"/>
  <c r="R334" i="3"/>
  <c r="L333" i="3"/>
  <c r="N333" i="3"/>
  <c r="Q333" i="3"/>
  <c r="R333" i="3"/>
  <c r="T333" i="3"/>
  <c r="L332" i="3"/>
  <c r="N332" i="3"/>
  <c r="Q332" i="3"/>
  <c r="R332" i="3"/>
  <c r="T332" i="3"/>
  <c r="L331" i="3"/>
  <c r="N331" i="3"/>
  <c r="S331" i="3"/>
  <c r="Q331" i="3"/>
  <c r="R331" i="3"/>
  <c r="L330" i="3"/>
  <c r="N330" i="3"/>
  <c r="S330" i="3"/>
  <c r="Q330" i="3"/>
  <c r="T330" i="3"/>
  <c r="U330" i="3"/>
  <c r="R330" i="3"/>
  <c r="L329" i="3"/>
  <c r="N329" i="3"/>
  <c r="S329" i="3"/>
  <c r="U329" i="3"/>
  <c r="Q329" i="3"/>
  <c r="T329" i="3"/>
  <c r="R329" i="3"/>
  <c r="L328" i="3"/>
  <c r="N328" i="3"/>
  <c r="Q328" i="3"/>
  <c r="S328" i="3"/>
  <c r="U328" i="3"/>
  <c r="T328" i="3"/>
  <c r="R328" i="3"/>
  <c r="L327" i="3"/>
  <c r="N327" i="3"/>
  <c r="S327" i="3"/>
  <c r="Q327" i="3"/>
  <c r="T327" i="3"/>
  <c r="R327" i="3"/>
  <c r="L326" i="3"/>
  <c r="T326" i="3"/>
  <c r="Q326" i="3"/>
  <c r="R326" i="3"/>
  <c r="L325" i="3"/>
  <c r="N325" i="3"/>
  <c r="Q325" i="3"/>
  <c r="R325" i="3"/>
  <c r="T325" i="3"/>
  <c r="L324" i="3"/>
  <c r="N324" i="3"/>
  <c r="Q324" i="3"/>
  <c r="S324" i="3"/>
  <c r="U324" i="3"/>
  <c r="T324" i="3"/>
  <c r="L323" i="3"/>
  <c r="N323" i="3"/>
  <c r="Q323" i="3"/>
  <c r="S323" i="3"/>
  <c r="R323" i="3"/>
  <c r="L322" i="3"/>
  <c r="N322" i="3"/>
  <c r="S322" i="3"/>
  <c r="Q322" i="3"/>
  <c r="T322" i="3"/>
  <c r="U322" i="3"/>
  <c r="R322" i="3"/>
  <c r="L321" i="3"/>
  <c r="N321" i="3"/>
  <c r="S321" i="3"/>
  <c r="U321" i="3"/>
  <c r="Q321" i="3"/>
  <c r="T321" i="3"/>
  <c r="R321" i="3"/>
  <c r="L320" i="3"/>
  <c r="N320" i="3"/>
  <c r="Q320" i="3"/>
  <c r="S320" i="3"/>
  <c r="U320" i="3"/>
  <c r="T320" i="3"/>
  <c r="R320" i="3"/>
  <c r="L319" i="3"/>
  <c r="N319" i="3"/>
  <c r="Q319" i="3"/>
  <c r="S319" i="3"/>
  <c r="T319" i="3"/>
  <c r="U319" i="3"/>
  <c r="R319" i="3"/>
  <c r="L318" i="3"/>
  <c r="N318" i="3"/>
  <c r="S318" i="3"/>
  <c r="Q318" i="3"/>
  <c r="R318" i="3"/>
  <c r="L317" i="3"/>
  <c r="N317" i="3"/>
  <c r="Q317" i="3"/>
  <c r="R317" i="3"/>
  <c r="T317" i="3"/>
  <c r="L316" i="3"/>
  <c r="N316" i="3"/>
  <c r="Q316" i="3"/>
  <c r="R316" i="3"/>
  <c r="T316" i="3"/>
  <c r="L315" i="3"/>
  <c r="N315" i="3"/>
  <c r="S315" i="3"/>
  <c r="Q315" i="3"/>
  <c r="R315" i="3"/>
  <c r="L314" i="3"/>
  <c r="N314" i="3"/>
  <c r="S314" i="3"/>
  <c r="Q314" i="3"/>
  <c r="T314" i="3"/>
  <c r="U314" i="3"/>
  <c r="R314" i="3"/>
  <c r="L313" i="3"/>
  <c r="N313" i="3"/>
  <c r="S313" i="3"/>
  <c r="U313" i="3"/>
  <c r="Q313" i="3"/>
  <c r="T313" i="3"/>
  <c r="R313" i="3"/>
  <c r="L312" i="3"/>
  <c r="N312" i="3"/>
  <c r="Q312" i="3"/>
  <c r="S312" i="3"/>
  <c r="U312" i="3"/>
  <c r="T312" i="3"/>
  <c r="R312" i="3"/>
  <c r="L311" i="3"/>
  <c r="N311" i="3"/>
  <c r="S311" i="3"/>
  <c r="Q311" i="3"/>
  <c r="T311" i="3"/>
  <c r="R311" i="3"/>
  <c r="L310" i="3"/>
  <c r="T310" i="3"/>
  <c r="Q310" i="3"/>
  <c r="R310" i="3"/>
  <c r="L309" i="3"/>
  <c r="N309" i="3"/>
  <c r="Q309" i="3"/>
  <c r="R309" i="3"/>
  <c r="T309" i="3"/>
  <c r="L308" i="3"/>
  <c r="N308" i="3"/>
  <c r="Q308" i="3"/>
  <c r="S308" i="3"/>
  <c r="U308" i="3"/>
  <c r="T308" i="3"/>
  <c r="L307" i="3"/>
  <c r="N307" i="3"/>
  <c r="Q307" i="3"/>
  <c r="S307" i="3"/>
  <c r="R307" i="3"/>
  <c r="L306" i="3"/>
  <c r="N306" i="3"/>
  <c r="S306" i="3"/>
  <c r="Q306" i="3"/>
  <c r="T306" i="3"/>
  <c r="U306" i="3"/>
  <c r="R306" i="3"/>
  <c r="L305" i="3"/>
  <c r="N305" i="3"/>
  <c r="S305" i="3"/>
  <c r="U305" i="3"/>
  <c r="Q305" i="3"/>
  <c r="T305" i="3"/>
  <c r="R305" i="3"/>
  <c r="L304" i="3"/>
  <c r="N304" i="3"/>
  <c r="Q304" i="3"/>
  <c r="S304" i="3"/>
  <c r="U304" i="3"/>
  <c r="T304" i="3"/>
  <c r="R304" i="3"/>
  <c r="L303" i="3"/>
  <c r="N303" i="3"/>
  <c r="Q303" i="3"/>
  <c r="S303" i="3"/>
  <c r="T303" i="3"/>
  <c r="U303" i="3"/>
  <c r="R303" i="3"/>
  <c r="L302" i="3"/>
  <c r="N302" i="3"/>
  <c r="S302" i="3"/>
  <c r="Q302" i="3"/>
  <c r="R302" i="3"/>
  <c r="L301" i="3"/>
  <c r="N301" i="3"/>
  <c r="Q301" i="3"/>
  <c r="R301" i="3"/>
  <c r="T301" i="3"/>
  <c r="L300" i="3"/>
  <c r="N300" i="3"/>
  <c r="Q300" i="3"/>
  <c r="R300" i="3"/>
  <c r="T300" i="3"/>
  <c r="L299" i="3"/>
  <c r="N299" i="3"/>
  <c r="S299" i="3"/>
  <c r="Q299" i="3"/>
  <c r="R299" i="3"/>
  <c r="L298" i="3"/>
  <c r="N298" i="3"/>
  <c r="S298" i="3"/>
  <c r="Q298" i="3"/>
  <c r="T298" i="3"/>
  <c r="U298" i="3"/>
  <c r="R298" i="3"/>
  <c r="L297" i="3"/>
  <c r="N297" i="3"/>
  <c r="S297" i="3"/>
  <c r="U297" i="3"/>
  <c r="Q297" i="3"/>
  <c r="T297" i="3"/>
  <c r="R297" i="3"/>
  <c r="L296" i="3"/>
  <c r="N296" i="3"/>
  <c r="Q296" i="3"/>
  <c r="S296" i="3"/>
  <c r="U296" i="3"/>
  <c r="T296" i="3"/>
  <c r="R296" i="3"/>
  <c r="L295" i="3"/>
  <c r="N295" i="3"/>
  <c r="S295" i="3"/>
  <c r="Q295" i="3"/>
  <c r="T295" i="3"/>
  <c r="R295" i="3"/>
  <c r="L294" i="3"/>
  <c r="T294" i="3"/>
  <c r="Q294" i="3"/>
  <c r="R294" i="3"/>
  <c r="L293" i="3"/>
  <c r="N293" i="3"/>
  <c r="Q293" i="3"/>
  <c r="R293" i="3"/>
  <c r="T293" i="3"/>
  <c r="L292" i="3"/>
  <c r="N292" i="3"/>
  <c r="Q292" i="3"/>
  <c r="S292" i="3"/>
  <c r="U292" i="3"/>
  <c r="T292" i="3"/>
  <c r="L291" i="3"/>
  <c r="N291" i="3"/>
  <c r="Q291" i="3"/>
  <c r="S291" i="3"/>
  <c r="R291" i="3"/>
  <c r="L290" i="3"/>
  <c r="N290" i="3"/>
  <c r="S290" i="3"/>
  <c r="Q290" i="3"/>
  <c r="T290" i="3"/>
  <c r="U290" i="3"/>
  <c r="R290" i="3"/>
  <c r="L289" i="3"/>
  <c r="N289" i="3"/>
  <c r="S289" i="3"/>
  <c r="U289" i="3"/>
  <c r="Q289" i="3"/>
  <c r="T289" i="3"/>
  <c r="R289" i="3"/>
  <c r="L288" i="3"/>
  <c r="N288" i="3"/>
  <c r="Q288" i="3"/>
  <c r="S288" i="3"/>
  <c r="U288" i="3"/>
  <c r="T288" i="3"/>
  <c r="R288" i="3"/>
  <c r="L287" i="3"/>
  <c r="N287" i="3"/>
  <c r="Q287" i="3"/>
  <c r="S287" i="3"/>
  <c r="T287" i="3"/>
  <c r="U287" i="3"/>
  <c r="R287" i="3"/>
  <c r="L286" i="3"/>
  <c r="N286" i="3"/>
  <c r="S286" i="3"/>
  <c r="Q286" i="3"/>
  <c r="R286" i="3"/>
  <c r="L285" i="3"/>
  <c r="N285" i="3"/>
  <c r="Q285" i="3"/>
  <c r="R285" i="3"/>
  <c r="T285" i="3"/>
  <c r="L284" i="3"/>
  <c r="N284" i="3"/>
  <c r="Q284" i="3"/>
  <c r="R284" i="3"/>
  <c r="T284" i="3"/>
  <c r="L283" i="3"/>
  <c r="N283" i="3"/>
  <c r="S283" i="3"/>
  <c r="Q283" i="3"/>
  <c r="R283" i="3"/>
  <c r="L282" i="3"/>
  <c r="N282" i="3"/>
  <c r="S282" i="3"/>
  <c r="Q282" i="3"/>
  <c r="T282" i="3"/>
  <c r="U282" i="3"/>
  <c r="R282" i="3"/>
  <c r="L281" i="3"/>
  <c r="N281" i="3"/>
  <c r="S281" i="3"/>
  <c r="U281" i="3"/>
  <c r="Q281" i="3"/>
  <c r="T281" i="3"/>
  <c r="R281" i="3"/>
  <c r="L280" i="3"/>
  <c r="N280" i="3"/>
  <c r="Q280" i="3"/>
  <c r="S280" i="3"/>
  <c r="U280" i="3"/>
  <c r="T280" i="3"/>
  <c r="R280" i="3"/>
  <c r="L279" i="3"/>
  <c r="N279" i="3"/>
  <c r="S279" i="3"/>
  <c r="Q279" i="3"/>
  <c r="T279" i="3"/>
  <c r="R279" i="3"/>
  <c r="L278" i="3"/>
  <c r="T278" i="3"/>
  <c r="Q278" i="3"/>
  <c r="R278" i="3"/>
  <c r="L277" i="3"/>
  <c r="N277" i="3"/>
  <c r="Q277" i="3"/>
  <c r="R277" i="3"/>
  <c r="T277" i="3"/>
  <c r="L276" i="3"/>
  <c r="N276" i="3"/>
  <c r="Q276" i="3"/>
  <c r="S276" i="3"/>
  <c r="U276" i="3"/>
  <c r="T276" i="3"/>
  <c r="L275" i="3"/>
  <c r="N275" i="3"/>
  <c r="Q275" i="3"/>
  <c r="S275" i="3"/>
  <c r="R275" i="3"/>
  <c r="L274" i="3"/>
  <c r="N274" i="3"/>
  <c r="S274" i="3"/>
  <c r="Q274" i="3"/>
  <c r="T274" i="3"/>
  <c r="U274" i="3"/>
  <c r="R274" i="3"/>
  <c r="L273" i="3"/>
  <c r="N273" i="3"/>
  <c r="S273" i="3"/>
  <c r="U273" i="3"/>
  <c r="Q273" i="3"/>
  <c r="T273" i="3"/>
  <c r="R273" i="3"/>
  <c r="L272" i="3"/>
  <c r="N272" i="3"/>
  <c r="Q272" i="3"/>
  <c r="S272" i="3"/>
  <c r="U272" i="3"/>
  <c r="T272" i="3"/>
  <c r="R272" i="3"/>
  <c r="L271" i="3"/>
  <c r="N271" i="3"/>
  <c r="Q271" i="3"/>
  <c r="S271" i="3"/>
  <c r="T271" i="3"/>
  <c r="U271" i="3"/>
  <c r="R271" i="3"/>
  <c r="L270" i="3"/>
  <c r="N270" i="3"/>
  <c r="S270" i="3"/>
  <c r="Q270" i="3"/>
  <c r="R270" i="3"/>
  <c r="L269" i="3"/>
  <c r="N269" i="3"/>
  <c r="Q269" i="3"/>
  <c r="R269" i="3"/>
  <c r="T269" i="3"/>
  <c r="L268" i="3"/>
  <c r="N268" i="3"/>
  <c r="Q268" i="3"/>
  <c r="R268" i="3"/>
  <c r="T268" i="3"/>
  <c r="L267" i="3"/>
  <c r="N267" i="3"/>
  <c r="S267" i="3"/>
  <c r="Q267" i="3"/>
  <c r="R267" i="3"/>
  <c r="L266" i="3"/>
  <c r="N266" i="3"/>
  <c r="S266" i="3"/>
  <c r="Q266" i="3"/>
  <c r="T266" i="3"/>
  <c r="U266" i="3"/>
  <c r="R266" i="3"/>
  <c r="L265" i="3"/>
  <c r="N265" i="3"/>
  <c r="S265" i="3"/>
  <c r="U265" i="3"/>
  <c r="Q265" i="3"/>
  <c r="T265" i="3"/>
  <c r="R265" i="3"/>
  <c r="L264" i="3"/>
  <c r="N264" i="3"/>
  <c r="Q264" i="3"/>
  <c r="S264" i="3"/>
  <c r="U264" i="3"/>
  <c r="T264" i="3"/>
  <c r="R264" i="3"/>
  <c r="L263" i="3"/>
  <c r="N263" i="3"/>
  <c r="S263" i="3"/>
  <c r="Q263" i="3"/>
  <c r="T263" i="3"/>
  <c r="R263" i="3"/>
  <c r="L262" i="3"/>
  <c r="T262" i="3"/>
  <c r="Q262" i="3"/>
  <c r="R262" i="3"/>
  <c r="L261" i="3"/>
  <c r="N261" i="3"/>
  <c r="Q261" i="3"/>
  <c r="R261" i="3"/>
  <c r="T261" i="3"/>
  <c r="L260" i="3"/>
  <c r="N260" i="3"/>
  <c r="Q260" i="3"/>
  <c r="S260" i="3"/>
  <c r="U260" i="3"/>
  <c r="T260" i="3"/>
  <c r="R260" i="3"/>
  <c r="L259" i="3"/>
  <c r="N259" i="3"/>
  <c r="S259" i="3"/>
  <c r="Q259" i="3"/>
  <c r="R259" i="3"/>
  <c r="T259" i="3"/>
  <c r="L258" i="3"/>
  <c r="N258" i="3"/>
  <c r="S258" i="3"/>
  <c r="Q258" i="3"/>
  <c r="T258" i="3"/>
  <c r="R258" i="3"/>
  <c r="L257" i="3"/>
  <c r="N257" i="3"/>
  <c r="S257" i="3"/>
  <c r="Q257" i="3"/>
  <c r="T257" i="3"/>
  <c r="U257" i="3"/>
  <c r="R257" i="3"/>
  <c r="L256" i="3"/>
  <c r="N256" i="3"/>
  <c r="Q256" i="3"/>
  <c r="S256" i="3"/>
  <c r="U256" i="3"/>
  <c r="T256" i="3"/>
  <c r="R256" i="3"/>
  <c r="L255" i="3"/>
  <c r="N255" i="3"/>
  <c r="S255" i="3"/>
  <c r="Q255" i="3"/>
  <c r="R255" i="3"/>
  <c r="L254" i="3"/>
  <c r="N254" i="3"/>
  <c r="Q254" i="3"/>
  <c r="S254" i="3"/>
  <c r="U254" i="3"/>
  <c r="T254" i="3"/>
  <c r="R254" i="3"/>
  <c r="L253" i="3"/>
  <c r="T253" i="3"/>
  <c r="Q253" i="3"/>
  <c r="R253" i="3"/>
  <c r="L252" i="3"/>
  <c r="N252" i="3"/>
  <c r="S252" i="3"/>
  <c r="U252" i="3"/>
  <c r="Q252" i="3"/>
  <c r="T252" i="3"/>
  <c r="R252" i="3"/>
  <c r="L251" i="3"/>
  <c r="N251" i="3"/>
  <c r="Q251" i="3"/>
  <c r="S251" i="3"/>
  <c r="T251" i="3"/>
  <c r="L250" i="3"/>
  <c r="N250" i="3"/>
  <c r="S250" i="3"/>
  <c r="Q250" i="3"/>
  <c r="T250" i="3"/>
  <c r="U250" i="3"/>
  <c r="R250" i="3"/>
  <c r="L249" i="3"/>
  <c r="N249" i="3"/>
  <c r="S249" i="3"/>
  <c r="Q249" i="3"/>
  <c r="T249" i="3"/>
  <c r="U249" i="3"/>
  <c r="R249" i="3"/>
  <c r="L248" i="3"/>
  <c r="N248" i="3"/>
  <c r="S248" i="3"/>
  <c r="U248" i="3"/>
  <c r="Q248" i="3"/>
  <c r="T248" i="3"/>
  <c r="R248" i="3"/>
  <c r="L247" i="3"/>
  <c r="N247" i="3"/>
  <c r="S247" i="3"/>
  <c r="Q247" i="3"/>
  <c r="R247" i="3"/>
  <c r="L246" i="3"/>
  <c r="N246" i="3"/>
  <c r="Q246" i="3"/>
  <c r="S246" i="3"/>
  <c r="U246" i="3"/>
  <c r="T246" i="3"/>
  <c r="R246" i="3"/>
  <c r="L245" i="3"/>
  <c r="N245" i="3"/>
  <c r="S245" i="3"/>
  <c r="Q245" i="3"/>
  <c r="R245" i="3"/>
  <c r="L244" i="3"/>
  <c r="N244" i="3"/>
  <c r="Q244" i="3"/>
  <c r="S244" i="3"/>
  <c r="U244" i="3"/>
  <c r="T244" i="3"/>
  <c r="R244" i="3"/>
  <c r="L243" i="3"/>
  <c r="N243" i="3"/>
  <c r="S243" i="3"/>
  <c r="Q243" i="3"/>
  <c r="R243" i="3"/>
  <c r="T243" i="3"/>
  <c r="L242" i="3"/>
  <c r="N242" i="3"/>
  <c r="S242" i="3"/>
  <c r="Q242" i="3"/>
  <c r="T242" i="3"/>
  <c r="U242" i="3"/>
  <c r="R242" i="3"/>
  <c r="L241" i="3"/>
  <c r="N241" i="3"/>
  <c r="S241" i="3"/>
  <c r="Q241" i="3"/>
  <c r="T241" i="3"/>
  <c r="U241" i="3"/>
  <c r="R241" i="3"/>
  <c r="L240" i="3"/>
  <c r="N240" i="3"/>
  <c r="S240" i="3"/>
  <c r="U240" i="3"/>
  <c r="Q240" i="3"/>
  <c r="T240" i="3"/>
  <c r="R240" i="3"/>
  <c r="L239" i="3"/>
  <c r="N239" i="3"/>
  <c r="Q239" i="3"/>
  <c r="S239" i="3"/>
  <c r="R239" i="3"/>
  <c r="L238" i="3"/>
  <c r="N238" i="3"/>
  <c r="S238" i="3"/>
  <c r="U238" i="3"/>
  <c r="Q238" i="3"/>
  <c r="T238" i="3"/>
  <c r="R238" i="3"/>
  <c r="L237" i="3"/>
  <c r="T237" i="3"/>
  <c r="Q237" i="3"/>
  <c r="R237" i="3"/>
  <c r="L236" i="3"/>
  <c r="N236" i="3"/>
  <c r="S236" i="3"/>
  <c r="U236" i="3"/>
  <c r="Q236" i="3"/>
  <c r="T236" i="3"/>
  <c r="R236" i="3"/>
  <c r="L235" i="3"/>
  <c r="N235" i="3"/>
  <c r="Q235" i="3"/>
  <c r="S235" i="3"/>
  <c r="T235" i="3"/>
  <c r="L234" i="3"/>
  <c r="N234" i="3"/>
  <c r="S234" i="3"/>
  <c r="Q234" i="3"/>
  <c r="T234" i="3"/>
  <c r="R234" i="3"/>
  <c r="L233" i="3"/>
  <c r="N233" i="3"/>
  <c r="S233" i="3"/>
  <c r="Q233" i="3"/>
  <c r="T233" i="3"/>
  <c r="U233" i="3"/>
  <c r="R233" i="3"/>
  <c r="L232" i="3"/>
  <c r="N232" i="3"/>
  <c r="Q232" i="3"/>
  <c r="S232" i="3"/>
  <c r="U232" i="3"/>
  <c r="T232" i="3"/>
  <c r="R232" i="3"/>
  <c r="L231" i="3"/>
  <c r="N231" i="3"/>
  <c r="S231" i="3"/>
  <c r="Q231" i="3"/>
  <c r="R231" i="3"/>
  <c r="L230" i="3"/>
  <c r="N230" i="3"/>
  <c r="Q230" i="3"/>
  <c r="S230" i="3"/>
  <c r="U230" i="3"/>
  <c r="T230" i="3"/>
  <c r="R230" i="3"/>
  <c r="L229" i="3"/>
  <c r="N229" i="3"/>
  <c r="S229" i="3"/>
  <c r="Q229" i="3"/>
  <c r="R229" i="3"/>
  <c r="L228" i="3"/>
  <c r="N228" i="3"/>
  <c r="Q228" i="3"/>
  <c r="S228" i="3"/>
  <c r="U228" i="3"/>
  <c r="T228" i="3"/>
  <c r="R228" i="3"/>
  <c r="L227" i="3"/>
  <c r="N227" i="3"/>
  <c r="S227" i="3"/>
  <c r="Q227" i="3"/>
  <c r="R227" i="3"/>
  <c r="T227" i="3"/>
  <c r="L226" i="3"/>
  <c r="N226" i="3"/>
  <c r="S226" i="3"/>
  <c r="Q226" i="3"/>
  <c r="T226" i="3"/>
  <c r="U226" i="3"/>
  <c r="R226" i="3"/>
  <c r="L225" i="3"/>
  <c r="N225" i="3"/>
  <c r="S225" i="3"/>
  <c r="Q225" i="3"/>
  <c r="T225" i="3"/>
  <c r="U225" i="3"/>
  <c r="R225" i="3"/>
  <c r="L224" i="3"/>
  <c r="N224" i="3"/>
  <c r="S224" i="3"/>
  <c r="U224" i="3"/>
  <c r="Q224" i="3"/>
  <c r="T224" i="3"/>
  <c r="R224" i="3"/>
  <c r="L223" i="3"/>
  <c r="N223" i="3"/>
  <c r="Q223" i="3"/>
  <c r="S223" i="3"/>
  <c r="R223" i="3"/>
  <c r="L222" i="3"/>
  <c r="N222" i="3"/>
  <c r="S222" i="3"/>
  <c r="U222" i="3"/>
  <c r="Q222" i="3"/>
  <c r="T222" i="3"/>
  <c r="R222" i="3"/>
  <c r="L221" i="3"/>
  <c r="T221" i="3"/>
  <c r="Q221" i="3"/>
  <c r="R221" i="3"/>
  <c r="L220" i="3"/>
  <c r="N220" i="3"/>
  <c r="S220" i="3"/>
  <c r="U220" i="3"/>
  <c r="Q220" i="3"/>
  <c r="T220" i="3"/>
  <c r="R220" i="3"/>
  <c r="L219" i="3"/>
  <c r="N219" i="3"/>
  <c r="Q219" i="3"/>
  <c r="S219" i="3"/>
  <c r="T219" i="3"/>
  <c r="L218" i="3"/>
  <c r="N218" i="3"/>
  <c r="S218" i="3"/>
  <c r="Q218" i="3"/>
  <c r="T218" i="3"/>
  <c r="U218" i="3"/>
  <c r="R218" i="3"/>
  <c r="L217" i="3"/>
  <c r="N217" i="3"/>
  <c r="S217" i="3"/>
  <c r="Q217" i="3"/>
  <c r="T217" i="3"/>
  <c r="U217" i="3"/>
  <c r="R217" i="3"/>
  <c r="L216" i="3"/>
  <c r="N216" i="3"/>
  <c r="Q216" i="3"/>
  <c r="S216" i="3"/>
  <c r="U216" i="3"/>
  <c r="T216" i="3"/>
  <c r="R216" i="3"/>
  <c r="L215" i="3"/>
  <c r="N215" i="3"/>
  <c r="S215" i="3"/>
  <c r="Q215" i="3"/>
  <c r="R215" i="3"/>
  <c r="L214" i="3"/>
  <c r="N214" i="3"/>
  <c r="Q214" i="3"/>
  <c r="S214" i="3"/>
  <c r="U214" i="3"/>
  <c r="T214" i="3"/>
  <c r="R214" i="3"/>
  <c r="L213" i="3"/>
  <c r="N213" i="3"/>
  <c r="S213" i="3"/>
  <c r="Q213" i="3"/>
  <c r="R213" i="3"/>
  <c r="L212" i="3"/>
  <c r="N212" i="3"/>
  <c r="Q212" i="3"/>
  <c r="S212" i="3"/>
  <c r="U212" i="3"/>
  <c r="T212" i="3"/>
  <c r="R212" i="3"/>
  <c r="L211" i="3"/>
  <c r="N211" i="3"/>
  <c r="S211" i="3"/>
  <c r="Q211" i="3"/>
  <c r="R211" i="3"/>
  <c r="T211" i="3"/>
  <c r="L210" i="3"/>
  <c r="N210" i="3"/>
  <c r="S210" i="3"/>
  <c r="Q210" i="3"/>
  <c r="T210" i="3"/>
  <c r="R210" i="3"/>
  <c r="L209" i="3"/>
  <c r="N209" i="3"/>
  <c r="S209" i="3"/>
  <c r="Q209" i="3"/>
  <c r="T209" i="3"/>
  <c r="U209" i="3"/>
  <c r="R209" i="3"/>
  <c r="L208" i="3"/>
  <c r="N208" i="3"/>
  <c r="S208" i="3"/>
  <c r="U208" i="3"/>
  <c r="Q208" i="3"/>
  <c r="T208" i="3"/>
  <c r="R208" i="3"/>
  <c r="L207" i="3"/>
  <c r="N207" i="3"/>
  <c r="Q207" i="3"/>
  <c r="S207" i="3"/>
  <c r="R207" i="3"/>
  <c r="L206" i="3"/>
  <c r="N206" i="3"/>
  <c r="S206" i="3"/>
  <c r="U206" i="3"/>
  <c r="Q206" i="3"/>
  <c r="T206" i="3"/>
  <c r="R206" i="3"/>
  <c r="L205" i="3"/>
  <c r="T205" i="3"/>
  <c r="Q205" i="3"/>
  <c r="R205" i="3"/>
  <c r="L204" i="3"/>
  <c r="N204" i="3"/>
  <c r="S204" i="3"/>
  <c r="U204" i="3"/>
  <c r="Q204" i="3"/>
  <c r="T204" i="3"/>
  <c r="R204" i="3"/>
  <c r="L203" i="3"/>
  <c r="N203" i="3"/>
  <c r="Q203" i="3"/>
  <c r="S203" i="3"/>
  <c r="T203" i="3"/>
  <c r="L202" i="3"/>
  <c r="N202" i="3"/>
  <c r="S202" i="3"/>
  <c r="Q202" i="3"/>
  <c r="T202" i="3"/>
  <c r="U202" i="3"/>
  <c r="R202" i="3"/>
  <c r="L201" i="3"/>
  <c r="N201" i="3"/>
  <c r="S201" i="3"/>
  <c r="Q201" i="3"/>
  <c r="T201" i="3"/>
  <c r="U201" i="3"/>
  <c r="R201" i="3"/>
  <c r="L200" i="3"/>
  <c r="N200" i="3"/>
  <c r="Q200" i="3"/>
  <c r="S200" i="3"/>
  <c r="U200" i="3"/>
  <c r="T200" i="3"/>
  <c r="R200" i="3"/>
  <c r="L199" i="3"/>
  <c r="N199" i="3"/>
  <c r="S199" i="3"/>
  <c r="Q199" i="3"/>
  <c r="R199" i="3"/>
  <c r="L198" i="3"/>
  <c r="N198" i="3"/>
  <c r="Q198" i="3"/>
  <c r="S198" i="3"/>
  <c r="U198" i="3"/>
  <c r="T198" i="3"/>
  <c r="R198" i="3"/>
  <c r="L197" i="3"/>
  <c r="N197" i="3"/>
  <c r="S197" i="3"/>
  <c r="Q197" i="3"/>
  <c r="R197" i="3"/>
  <c r="L196" i="3"/>
  <c r="N196" i="3"/>
  <c r="Q196" i="3"/>
  <c r="S196" i="3"/>
  <c r="U196" i="3"/>
  <c r="T196" i="3"/>
  <c r="R196" i="3"/>
  <c r="L195" i="3"/>
  <c r="N195" i="3"/>
  <c r="S195" i="3"/>
  <c r="Q195" i="3"/>
  <c r="R195" i="3"/>
  <c r="T195" i="3"/>
  <c r="L194" i="3"/>
  <c r="N194" i="3"/>
  <c r="S194" i="3"/>
  <c r="Q194" i="3"/>
  <c r="T194" i="3"/>
  <c r="R194" i="3"/>
  <c r="L193" i="3"/>
  <c r="N193" i="3"/>
  <c r="S193" i="3"/>
  <c r="Q193" i="3"/>
  <c r="T193" i="3"/>
  <c r="U193" i="3"/>
  <c r="R193" i="3"/>
  <c r="L192" i="3"/>
  <c r="N192" i="3"/>
  <c r="S192" i="3"/>
  <c r="U192" i="3"/>
  <c r="Q192" i="3"/>
  <c r="T192" i="3"/>
  <c r="R192" i="3"/>
  <c r="L191" i="3"/>
  <c r="N191" i="3"/>
  <c r="Q191" i="3"/>
  <c r="S191" i="3"/>
  <c r="R191" i="3"/>
  <c r="L190" i="3"/>
  <c r="N190" i="3"/>
  <c r="S190" i="3"/>
  <c r="U190" i="3"/>
  <c r="Q190" i="3"/>
  <c r="T190" i="3"/>
  <c r="R190" i="3"/>
  <c r="L189" i="3"/>
  <c r="T189" i="3"/>
  <c r="Q189" i="3"/>
  <c r="R189" i="3"/>
  <c r="L188" i="3"/>
  <c r="N188" i="3"/>
  <c r="S188" i="3"/>
  <c r="U188" i="3"/>
  <c r="Q188" i="3"/>
  <c r="T188" i="3"/>
  <c r="R188" i="3"/>
  <c r="L187" i="3"/>
  <c r="N187" i="3"/>
  <c r="Q187" i="3"/>
  <c r="S187" i="3"/>
  <c r="T187" i="3"/>
  <c r="L186" i="3"/>
  <c r="N186" i="3"/>
  <c r="S186" i="3"/>
  <c r="Q186" i="3"/>
  <c r="T186" i="3"/>
  <c r="U186" i="3"/>
  <c r="R186" i="3"/>
  <c r="L185" i="3"/>
  <c r="N185" i="3"/>
  <c r="S185" i="3"/>
  <c r="Q185" i="3"/>
  <c r="T185" i="3"/>
  <c r="U185" i="3"/>
  <c r="R185" i="3"/>
  <c r="L184" i="3"/>
  <c r="N184" i="3"/>
  <c r="Q184" i="3"/>
  <c r="S184" i="3"/>
  <c r="U184" i="3"/>
  <c r="T184" i="3"/>
  <c r="R184" i="3"/>
  <c r="L183" i="3"/>
  <c r="N183" i="3"/>
  <c r="S183" i="3"/>
  <c r="Q183" i="3"/>
  <c r="R183" i="3"/>
  <c r="L182" i="3"/>
  <c r="N182" i="3"/>
  <c r="Q182" i="3"/>
  <c r="S182" i="3"/>
  <c r="U182" i="3"/>
  <c r="T182" i="3"/>
  <c r="R182" i="3"/>
  <c r="L181" i="3"/>
  <c r="N181" i="3"/>
  <c r="S181" i="3"/>
  <c r="Q181" i="3"/>
  <c r="R181" i="3"/>
  <c r="L180" i="3"/>
  <c r="N180" i="3"/>
  <c r="Q180" i="3"/>
  <c r="S180" i="3"/>
  <c r="U180" i="3"/>
  <c r="T180" i="3"/>
  <c r="R180" i="3"/>
  <c r="L179" i="3"/>
  <c r="N179" i="3"/>
  <c r="S179" i="3"/>
  <c r="Q179" i="3"/>
  <c r="R179" i="3"/>
  <c r="T179" i="3"/>
  <c r="L178" i="3"/>
  <c r="N178" i="3"/>
  <c r="S178" i="3"/>
  <c r="Q178" i="3"/>
  <c r="T178" i="3"/>
  <c r="U178" i="3"/>
  <c r="R178" i="3"/>
  <c r="L177" i="3"/>
  <c r="N177" i="3"/>
  <c r="S177" i="3"/>
  <c r="Q177" i="3"/>
  <c r="T177" i="3"/>
  <c r="U177" i="3"/>
  <c r="R177" i="3"/>
  <c r="L176" i="3"/>
  <c r="N176" i="3"/>
  <c r="S176" i="3"/>
  <c r="U176" i="3"/>
  <c r="Q176" i="3"/>
  <c r="T176" i="3"/>
  <c r="R176" i="3"/>
  <c r="L175" i="3"/>
  <c r="N175" i="3"/>
  <c r="Q175" i="3"/>
  <c r="S175" i="3"/>
  <c r="R175" i="3"/>
  <c r="L174" i="3"/>
  <c r="N174" i="3"/>
  <c r="S174" i="3"/>
  <c r="U174" i="3"/>
  <c r="Q174" i="3"/>
  <c r="T174" i="3"/>
  <c r="R174" i="3"/>
  <c r="L173" i="3"/>
  <c r="T173" i="3"/>
  <c r="Q173" i="3"/>
  <c r="R173" i="3"/>
  <c r="L172" i="3"/>
  <c r="N172" i="3"/>
  <c r="S172" i="3"/>
  <c r="U172" i="3"/>
  <c r="Q172" i="3"/>
  <c r="T172" i="3"/>
  <c r="R172" i="3"/>
  <c r="L171" i="3"/>
  <c r="N171" i="3"/>
  <c r="Q171" i="3"/>
  <c r="S171" i="3"/>
  <c r="T171" i="3"/>
  <c r="L170" i="3"/>
  <c r="N170" i="3"/>
  <c r="S170" i="3"/>
  <c r="Q170" i="3"/>
  <c r="T170" i="3"/>
  <c r="U170" i="3"/>
  <c r="R170" i="3"/>
  <c r="L169" i="3"/>
  <c r="N169" i="3"/>
  <c r="S169" i="3"/>
  <c r="Q169" i="3"/>
  <c r="T169" i="3"/>
  <c r="U169" i="3"/>
  <c r="R169" i="3"/>
  <c r="L168" i="3"/>
  <c r="N168" i="3"/>
  <c r="Q168" i="3"/>
  <c r="S168" i="3"/>
  <c r="U168" i="3"/>
  <c r="T168" i="3"/>
  <c r="R168" i="3"/>
  <c r="L167" i="3"/>
  <c r="N167" i="3"/>
  <c r="S167" i="3"/>
  <c r="Q167" i="3"/>
  <c r="R167" i="3"/>
  <c r="L166" i="3"/>
  <c r="N166" i="3"/>
  <c r="Q166" i="3"/>
  <c r="S166" i="3"/>
  <c r="U166" i="3"/>
  <c r="T166" i="3"/>
  <c r="R166" i="3"/>
  <c r="L165" i="3"/>
  <c r="N165" i="3"/>
  <c r="S165" i="3"/>
  <c r="Q165" i="3"/>
  <c r="R165" i="3"/>
  <c r="L164" i="3"/>
  <c r="N164" i="3"/>
  <c r="Q164" i="3"/>
  <c r="S164" i="3"/>
  <c r="U164" i="3"/>
  <c r="T164" i="3"/>
  <c r="R164" i="3"/>
  <c r="L163" i="3"/>
  <c r="N163" i="3"/>
  <c r="S163" i="3"/>
  <c r="Q163" i="3"/>
  <c r="R163" i="3"/>
  <c r="T163" i="3"/>
  <c r="L162" i="3"/>
  <c r="N162" i="3"/>
  <c r="S162" i="3"/>
  <c r="Q162" i="3"/>
  <c r="T162" i="3"/>
  <c r="R162" i="3"/>
  <c r="L161" i="3"/>
  <c r="N161" i="3"/>
  <c r="S161" i="3"/>
  <c r="Q161" i="3"/>
  <c r="T161" i="3"/>
  <c r="U161" i="3"/>
  <c r="R161" i="3"/>
  <c r="L160" i="3"/>
  <c r="N160" i="3"/>
  <c r="S160" i="3"/>
  <c r="U160" i="3"/>
  <c r="Q160" i="3"/>
  <c r="T160" i="3"/>
  <c r="R160" i="3"/>
  <c r="L159" i="3"/>
  <c r="N159" i="3"/>
  <c r="Q159" i="3"/>
  <c r="S159" i="3"/>
  <c r="R159" i="3"/>
  <c r="L158" i="3"/>
  <c r="N158" i="3"/>
  <c r="S158" i="3"/>
  <c r="U158" i="3"/>
  <c r="Q158" i="3"/>
  <c r="T158" i="3"/>
  <c r="R158" i="3"/>
  <c r="L157" i="3"/>
  <c r="T157" i="3"/>
  <c r="Q157" i="3"/>
  <c r="R157" i="3"/>
  <c r="L156" i="3"/>
  <c r="N156" i="3"/>
  <c r="S156" i="3"/>
  <c r="U156" i="3"/>
  <c r="Q156" i="3"/>
  <c r="T156" i="3"/>
  <c r="R156" i="3"/>
  <c r="L155" i="3"/>
  <c r="N155" i="3"/>
  <c r="Q155" i="3"/>
  <c r="S155" i="3"/>
  <c r="T155" i="3"/>
  <c r="L154" i="3"/>
  <c r="N154" i="3"/>
  <c r="S154" i="3"/>
  <c r="Q154" i="3"/>
  <c r="T154" i="3"/>
  <c r="U154" i="3"/>
  <c r="R154" i="3"/>
  <c r="L153" i="3"/>
  <c r="N153" i="3"/>
  <c r="S153" i="3"/>
  <c r="Q153" i="3"/>
  <c r="T153" i="3"/>
  <c r="U153" i="3"/>
  <c r="R153" i="3"/>
  <c r="L152" i="3"/>
  <c r="N152" i="3"/>
  <c r="Q152" i="3"/>
  <c r="S152" i="3"/>
  <c r="U152" i="3"/>
  <c r="T152" i="3"/>
  <c r="R152" i="3"/>
  <c r="L151" i="3"/>
  <c r="N151" i="3"/>
  <c r="S151" i="3"/>
  <c r="Q151" i="3"/>
  <c r="R151" i="3"/>
  <c r="L150" i="3"/>
  <c r="N150" i="3"/>
  <c r="Q150" i="3"/>
  <c r="S150" i="3"/>
  <c r="U150" i="3"/>
  <c r="T150" i="3"/>
  <c r="R150" i="3"/>
  <c r="L149" i="3"/>
  <c r="N149" i="3"/>
  <c r="S149" i="3"/>
  <c r="Q149" i="3"/>
  <c r="R149" i="3"/>
  <c r="L148" i="3"/>
  <c r="N148" i="3"/>
  <c r="Q148" i="3"/>
  <c r="S148" i="3"/>
  <c r="U148" i="3"/>
  <c r="T148" i="3"/>
  <c r="R148" i="3"/>
  <c r="L147" i="3"/>
  <c r="N147" i="3"/>
  <c r="S147" i="3"/>
  <c r="Q147" i="3"/>
  <c r="R147" i="3"/>
  <c r="T147" i="3"/>
  <c r="L146" i="3"/>
  <c r="N146" i="3"/>
  <c r="S146" i="3"/>
  <c r="Q146" i="3"/>
  <c r="T146" i="3"/>
  <c r="R146" i="3"/>
  <c r="L145" i="3"/>
  <c r="N145" i="3"/>
  <c r="Q145" i="3"/>
  <c r="S145" i="3"/>
  <c r="U145" i="3"/>
  <c r="T145" i="3"/>
  <c r="R145" i="3"/>
  <c r="L144" i="3"/>
  <c r="N144" i="3"/>
  <c r="S144" i="3"/>
  <c r="Q144" i="3"/>
  <c r="T144" i="3"/>
  <c r="U144" i="3"/>
  <c r="R144" i="3"/>
  <c r="L143" i="3"/>
  <c r="N143" i="3"/>
  <c r="S143" i="3"/>
  <c r="U143" i="3"/>
  <c r="Q143" i="3"/>
  <c r="T143" i="3"/>
  <c r="R143" i="3"/>
  <c r="L142" i="3"/>
  <c r="N142" i="3"/>
  <c r="S142" i="3"/>
  <c r="Q142" i="3"/>
  <c r="T142" i="3"/>
  <c r="R142" i="3"/>
  <c r="L141" i="3"/>
  <c r="N141" i="3"/>
  <c r="Q141" i="3"/>
  <c r="S141" i="3"/>
  <c r="U141" i="3"/>
  <c r="T141" i="3"/>
  <c r="R141" i="3"/>
  <c r="L140" i="3"/>
  <c r="N140" i="3"/>
  <c r="S140" i="3"/>
  <c r="Q140" i="3"/>
  <c r="T140" i="3"/>
  <c r="U140" i="3"/>
  <c r="R140" i="3"/>
  <c r="L139" i="3"/>
  <c r="N139" i="3"/>
  <c r="S139" i="3"/>
  <c r="U139" i="3"/>
  <c r="Q139" i="3"/>
  <c r="T139" i="3"/>
  <c r="R139" i="3"/>
  <c r="L138" i="3"/>
  <c r="N138" i="3"/>
  <c r="S138" i="3"/>
  <c r="Q138" i="3"/>
  <c r="T138" i="3"/>
  <c r="U138" i="3"/>
  <c r="R138" i="3"/>
  <c r="L137" i="3"/>
  <c r="N137" i="3"/>
  <c r="Q137" i="3"/>
  <c r="S137" i="3"/>
  <c r="U137" i="3"/>
  <c r="T137" i="3"/>
  <c r="R137" i="3"/>
  <c r="L136" i="3"/>
  <c r="N136" i="3"/>
  <c r="S136" i="3"/>
  <c r="Q136" i="3"/>
  <c r="T136" i="3"/>
  <c r="R136" i="3"/>
  <c r="L135" i="3"/>
  <c r="N135" i="3"/>
  <c r="S135" i="3"/>
  <c r="U135" i="3"/>
  <c r="Q135" i="3"/>
  <c r="T135" i="3"/>
  <c r="R135" i="3"/>
  <c r="L134" i="3"/>
  <c r="N134" i="3"/>
  <c r="S134" i="3"/>
  <c r="Q134" i="3"/>
  <c r="T134" i="3"/>
  <c r="R134" i="3"/>
  <c r="L133" i="3"/>
  <c r="N133" i="3"/>
  <c r="Q133" i="3"/>
  <c r="S133" i="3"/>
  <c r="U133" i="3"/>
  <c r="T133" i="3"/>
  <c r="R133" i="3"/>
  <c r="L132" i="3"/>
  <c r="N132" i="3"/>
  <c r="S132" i="3"/>
  <c r="Q132" i="3"/>
  <c r="T132" i="3"/>
  <c r="U132" i="3"/>
  <c r="R132" i="3"/>
  <c r="L131" i="3"/>
  <c r="N131" i="3"/>
  <c r="S131" i="3"/>
  <c r="U131" i="3"/>
  <c r="Q131" i="3"/>
  <c r="T131" i="3"/>
  <c r="R131" i="3"/>
  <c r="L130" i="3"/>
  <c r="N130" i="3"/>
  <c r="S130" i="3"/>
  <c r="Q130" i="3"/>
  <c r="T130" i="3"/>
  <c r="R130" i="3"/>
  <c r="L129" i="3"/>
  <c r="N129" i="3"/>
  <c r="Q129" i="3"/>
  <c r="S129" i="3"/>
  <c r="U129" i="3"/>
  <c r="T129" i="3"/>
  <c r="R129" i="3"/>
  <c r="L128" i="3"/>
  <c r="N128" i="3"/>
  <c r="S128" i="3"/>
  <c r="Q128" i="3"/>
  <c r="T128" i="3"/>
  <c r="U128" i="3"/>
  <c r="R128" i="3"/>
  <c r="L127" i="3"/>
  <c r="N127" i="3"/>
  <c r="S127" i="3"/>
  <c r="U127" i="3"/>
  <c r="Q127" i="3"/>
  <c r="T127" i="3"/>
  <c r="R127" i="3"/>
  <c r="L126" i="3"/>
  <c r="N126" i="3"/>
  <c r="S126" i="3"/>
  <c r="Q126" i="3"/>
  <c r="T126" i="3"/>
  <c r="R126" i="3"/>
  <c r="L125" i="3"/>
  <c r="N125" i="3"/>
  <c r="Q125" i="3"/>
  <c r="S125" i="3"/>
  <c r="U125" i="3"/>
  <c r="T125" i="3"/>
  <c r="R125" i="3"/>
  <c r="L124" i="3"/>
  <c r="N124" i="3"/>
  <c r="S124" i="3"/>
  <c r="Q124" i="3"/>
  <c r="T124" i="3"/>
  <c r="R124" i="3"/>
  <c r="L123" i="3"/>
  <c r="N123" i="3"/>
  <c r="S123" i="3"/>
  <c r="U123" i="3"/>
  <c r="Q123" i="3"/>
  <c r="T123" i="3"/>
  <c r="R123" i="3"/>
  <c r="L122" i="3"/>
  <c r="N122" i="3"/>
  <c r="S122" i="3"/>
  <c r="Q122" i="3"/>
  <c r="T122" i="3"/>
  <c r="U122" i="3"/>
  <c r="R122" i="3"/>
  <c r="L121" i="3"/>
  <c r="N121" i="3"/>
  <c r="Q121" i="3"/>
  <c r="S121" i="3"/>
  <c r="U121" i="3"/>
  <c r="T121" i="3"/>
  <c r="R121" i="3"/>
  <c r="L120" i="3"/>
  <c r="N120" i="3"/>
  <c r="S120" i="3"/>
  <c r="Q120" i="3"/>
  <c r="T120" i="3"/>
  <c r="R120" i="3"/>
  <c r="L119" i="3"/>
  <c r="N119" i="3"/>
  <c r="S119" i="3"/>
  <c r="U119" i="3"/>
  <c r="Q119" i="3"/>
  <c r="T119" i="3"/>
  <c r="R119" i="3"/>
  <c r="L118" i="3"/>
  <c r="N118" i="3"/>
  <c r="S118" i="3"/>
  <c r="Q118" i="3"/>
  <c r="T118" i="3"/>
  <c r="R118" i="3"/>
  <c r="L117" i="3"/>
  <c r="N117" i="3"/>
  <c r="Q117" i="3"/>
  <c r="S117" i="3"/>
  <c r="U117" i="3"/>
  <c r="T117" i="3"/>
  <c r="R117" i="3"/>
  <c r="L116" i="3"/>
  <c r="N116" i="3"/>
  <c r="S116" i="3"/>
  <c r="Q116" i="3"/>
  <c r="T116" i="3"/>
  <c r="U116" i="3"/>
  <c r="R116" i="3"/>
  <c r="L115" i="3"/>
  <c r="N115" i="3"/>
  <c r="S115" i="3"/>
  <c r="U115" i="3"/>
  <c r="Q115" i="3"/>
  <c r="T115" i="3"/>
  <c r="R115" i="3"/>
  <c r="L114" i="3"/>
  <c r="N114" i="3"/>
  <c r="S114" i="3"/>
  <c r="Q114" i="3"/>
  <c r="T114" i="3"/>
  <c r="R114" i="3"/>
  <c r="L113" i="3"/>
  <c r="N113" i="3"/>
  <c r="Q113" i="3"/>
  <c r="S113" i="3"/>
  <c r="U113" i="3"/>
  <c r="T113" i="3"/>
  <c r="R113" i="3"/>
  <c r="L112" i="3"/>
  <c r="N112" i="3"/>
  <c r="S112" i="3"/>
  <c r="Q112" i="3"/>
  <c r="T112" i="3"/>
  <c r="U112" i="3"/>
  <c r="R112" i="3"/>
  <c r="L111" i="3"/>
  <c r="N111" i="3"/>
  <c r="S111" i="3"/>
  <c r="U111" i="3"/>
  <c r="Q111" i="3"/>
  <c r="T111" i="3"/>
  <c r="R111" i="3"/>
  <c r="L110" i="3"/>
  <c r="N110" i="3"/>
  <c r="S110" i="3"/>
  <c r="Q110" i="3"/>
  <c r="T110" i="3"/>
  <c r="U110" i="3"/>
  <c r="R110" i="3"/>
  <c r="L109" i="3"/>
  <c r="N109" i="3"/>
  <c r="Q109" i="3"/>
  <c r="S109" i="3"/>
  <c r="U109" i="3"/>
  <c r="T109" i="3"/>
  <c r="R109" i="3"/>
  <c r="L108" i="3"/>
  <c r="N108" i="3"/>
  <c r="S108" i="3"/>
  <c r="Q108" i="3"/>
  <c r="T108" i="3"/>
  <c r="R108" i="3"/>
  <c r="L107" i="3"/>
  <c r="N107" i="3"/>
  <c r="S107" i="3"/>
  <c r="U107" i="3"/>
  <c r="Q107" i="3"/>
  <c r="T107" i="3"/>
  <c r="R107" i="3"/>
  <c r="L106" i="3"/>
  <c r="N106" i="3"/>
  <c r="S106" i="3"/>
  <c r="Q106" i="3"/>
  <c r="T106" i="3"/>
  <c r="U106" i="3"/>
  <c r="R106" i="3"/>
  <c r="L105" i="3"/>
  <c r="N105" i="3"/>
  <c r="Q105" i="3"/>
  <c r="S105" i="3"/>
  <c r="U105" i="3"/>
  <c r="T105" i="3"/>
  <c r="R105" i="3"/>
  <c r="L104" i="3"/>
  <c r="N104" i="3"/>
  <c r="S104" i="3"/>
  <c r="Q104" i="3"/>
  <c r="T104" i="3"/>
  <c r="R104" i="3"/>
  <c r="L103" i="3"/>
  <c r="N103" i="3"/>
  <c r="S103" i="3"/>
  <c r="U103" i="3"/>
  <c r="Q103" i="3"/>
  <c r="T103" i="3"/>
  <c r="R103" i="3"/>
  <c r="L102" i="3"/>
  <c r="N102" i="3"/>
  <c r="S102" i="3"/>
  <c r="Q102" i="3"/>
  <c r="T102" i="3"/>
  <c r="R102" i="3"/>
  <c r="L101" i="3"/>
  <c r="N101" i="3"/>
  <c r="Q101" i="3"/>
  <c r="S101" i="3"/>
  <c r="U101" i="3"/>
  <c r="T101" i="3"/>
  <c r="R101" i="3"/>
  <c r="L100" i="3"/>
  <c r="N100" i="3"/>
  <c r="S100" i="3"/>
  <c r="Q100" i="3"/>
  <c r="T100" i="3"/>
  <c r="U100" i="3"/>
  <c r="R100" i="3"/>
  <c r="L99" i="3"/>
  <c r="N99" i="3"/>
  <c r="S99" i="3"/>
  <c r="U99" i="3"/>
  <c r="Q99" i="3"/>
  <c r="T99" i="3"/>
  <c r="R99" i="3"/>
  <c r="L98" i="3"/>
  <c r="N98" i="3"/>
  <c r="S98" i="3"/>
  <c r="Q98" i="3"/>
  <c r="T98" i="3"/>
  <c r="R98" i="3"/>
  <c r="L97" i="3"/>
  <c r="N97" i="3"/>
  <c r="Q97" i="3"/>
  <c r="S97" i="3"/>
  <c r="U97" i="3"/>
  <c r="T97" i="3"/>
  <c r="R97" i="3"/>
  <c r="L96" i="3"/>
  <c r="N96" i="3"/>
  <c r="S96" i="3"/>
  <c r="Q96" i="3"/>
  <c r="T96" i="3"/>
  <c r="U96" i="3"/>
  <c r="R96" i="3"/>
  <c r="L95" i="3"/>
  <c r="N95" i="3"/>
  <c r="S95" i="3"/>
  <c r="U95" i="3"/>
  <c r="Q95" i="3"/>
  <c r="T95" i="3"/>
  <c r="R95" i="3"/>
  <c r="L94" i="3"/>
  <c r="N94" i="3"/>
  <c r="S94" i="3"/>
  <c r="Q94" i="3"/>
  <c r="T94" i="3"/>
  <c r="U94" i="3"/>
  <c r="R94" i="3"/>
  <c r="L93" i="3"/>
  <c r="N93" i="3"/>
  <c r="Q93" i="3"/>
  <c r="S93" i="3"/>
  <c r="U93" i="3"/>
  <c r="T93" i="3"/>
  <c r="R93" i="3"/>
  <c r="L92" i="3"/>
  <c r="N92" i="3"/>
  <c r="S92" i="3"/>
  <c r="Q92" i="3"/>
  <c r="T92" i="3"/>
  <c r="R92" i="3"/>
  <c r="L91" i="3"/>
  <c r="N91" i="3"/>
  <c r="S91" i="3"/>
  <c r="U91" i="3"/>
  <c r="Q91" i="3"/>
  <c r="T91" i="3"/>
  <c r="R91" i="3"/>
  <c r="L90" i="3"/>
  <c r="N90" i="3"/>
  <c r="S90" i="3"/>
  <c r="Q90" i="3"/>
  <c r="T90" i="3"/>
  <c r="U90" i="3"/>
  <c r="R90" i="3"/>
  <c r="L89" i="3"/>
  <c r="N89" i="3"/>
  <c r="Q89" i="3"/>
  <c r="S89" i="3"/>
  <c r="U89" i="3"/>
  <c r="T89" i="3"/>
  <c r="R89" i="3"/>
  <c r="L88" i="3"/>
  <c r="N88" i="3"/>
  <c r="S88" i="3"/>
  <c r="Q88" i="3"/>
  <c r="T88" i="3"/>
  <c r="R88" i="3"/>
  <c r="L87" i="3"/>
  <c r="N87" i="3"/>
  <c r="S87" i="3"/>
  <c r="U87" i="3"/>
  <c r="Q87" i="3"/>
  <c r="T87" i="3"/>
  <c r="R87" i="3"/>
  <c r="L86" i="3"/>
  <c r="N86" i="3"/>
  <c r="S86" i="3"/>
  <c r="Q86" i="3"/>
  <c r="T86" i="3"/>
  <c r="R86" i="3"/>
  <c r="L85" i="3"/>
  <c r="N85" i="3"/>
  <c r="Q85" i="3"/>
  <c r="S85" i="3"/>
  <c r="U85" i="3"/>
  <c r="T85" i="3"/>
  <c r="R85" i="3"/>
  <c r="L84" i="3"/>
  <c r="N84" i="3"/>
  <c r="S84" i="3"/>
  <c r="Q84" i="3"/>
  <c r="T84" i="3"/>
  <c r="U84" i="3"/>
  <c r="R84" i="3"/>
  <c r="L83" i="3"/>
  <c r="N83" i="3"/>
  <c r="S83" i="3"/>
  <c r="U83" i="3"/>
  <c r="Q83" i="3"/>
  <c r="T83" i="3"/>
  <c r="R83" i="3"/>
  <c r="L82" i="3"/>
  <c r="N82" i="3"/>
  <c r="S82" i="3"/>
  <c r="Q82" i="3"/>
  <c r="T82" i="3"/>
  <c r="R82" i="3"/>
  <c r="L81" i="3"/>
  <c r="N81" i="3"/>
  <c r="Q81" i="3"/>
  <c r="S81" i="3"/>
  <c r="U81" i="3"/>
  <c r="T81" i="3"/>
  <c r="R81" i="3"/>
  <c r="L80" i="3"/>
  <c r="N80" i="3"/>
  <c r="S80" i="3"/>
  <c r="Q80" i="3"/>
  <c r="T80" i="3"/>
  <c r="U80" i="3"/>
  <c r="R80" i="3"/>
  <c r="L79" i="3"/>
  <c r="N79" i="3"/>
  <c r="S79" i="3"/>
  <c r="U79" i="3"/>
  <c r="Q79" i="3"/>
  <c r="T79" i="3"/>
  <c r="R79" i="3"/>
  <c r="L78" i="3"/>
  <c r="N78" i="3"/>
  <c r="S78" i="3"/>
  <c r="Q78" i="3"/>
  <c r="T78" i="3"/>
  <c r="U78" i="3"/>
  <c r="R78" i="3"/>
  <c r="L77" i="3"/>
  <c r="N77" i="3"/>
  <c r="Q77" i="3"/>
  <c r="S77" i="3"/>
  <c r="U77" i="3"/>
  <c r="T77" i="3"/>
  <c r="R77" i="3"/>
  <c r="L76" i="3"/>
  <c r="N76" i="3"/>
  <c r="S76" i="3"/>
  <c r="Q76" i="3"/>
  <c r="T76" i="3"/>
  <c r="R76" i="3"/>
  <c r="L75" i="3"/>
  <c r="N75" i="3"/>
  <c r="S75" i="3"/>
  <c r="U75" i="3"/>
  <c r="Q75" i="3"/>
  <c r="T75" i="3"/>
  <c r="R75" i="3"/>
  <c r="L74" i="3"/>
  <c r="N74" i="3"/>
  <c r="S74" i="3"/>
  <c r="Q74" i="3"/>
  <c r="T74" i="3"/>
  <c r="U74" i="3"/>
  <c r="R74" i="3"/>
  <c r="L73" i="3"/>
  <c r="N73" i="3"/>
  <c r="Q73" i="3"/>
  <c r="S73" i="3"/>
  <c r="U73" i="3"/>
  <c r="T73" i="3"/>
  <c r="R73" i="3"/>
  <c r="L72" i="3"/>
  <c r="N72" i="3"/>
  <c r="S72" i="3"/>
  <c r="Q72" i="3"/>
  <c r="T72" i="3"/>
  <c r="R72" i="3"/>
  <c r="L71" i="3"/>
  <c r="N71" i="3"/>
  <c r="S71" i="3"/>
  <c r="U71" i="3"/>
  <c r="Q71" i="3"/>
  <c r="T71" i="3"/>
  <c r="R71" i="3"/>
  <c r="L70" i="3"/>
  <c r="N70" i="3"/>
  <c r="S70" i="3"/>
  <c r="Q70" i="3"/>
  <c r="T70" i="3"/>
  <c r="R70" i="3"/>
  <c r="L69" i="3"/>
  <c r="N69" i="3"/>
  <c r="Q69" i="3"/>
  <c r="S69" i="3"/>
  <c r="U69" i="3"/>
  <c r="T69" i="3"/>
  <c r="R69" i="3"/>
  <c r="L68" i="3"/>
  <c r="N68" i="3"/>
  <c r="S68" i="3"/>
  <c r="Q68" i="3"/>
  <c r="T68" i="3"/>
  <c r="U68" i="3"/>
  <c r="R68" i="3"/>
  <c r="L67" i="3"/>
  <c r="N67" i="3"/>
  <c r="S67" i="3"/>
  <c r="U67" i="3"/>
  <c r="Q67" i="3"/>
  <c r="T67" i="3"/>
  <c r="R67" i="3"/>
  <c r="L66" i="3"/>
  <c r="N66" i="3"/>
  <c r="S66" i="3"/>
  <c r="Q66" i="3"/>
  <c r="T66" i="3"/>
  <c r="R66" i="3"/>
  <c r="L65" i="3"/>
  <c r="N65" i="3"/>
  <c r="Q65" i="3"/>
  <c r="S65" i="3"/>
  <c r="U65" i="3"/>
  <c r="T65" i="3"/>
  <c r="R65" i="3"/>
  <c r="L64" i="3"/>
  <c r="N64" i="3"/>
  <c r="S64" i="3"/>
  <c r="Q64" i="3"/>
  <c r="T64" i="3"/>
  <c r="U64" i="3"/>
  <c r="R64" i="3"/>
  <c r="L63" i="3"/>
  <c r="N63" i="3"/>
  <c r="S63" i="3"/>
  <c r="U63" i="3"/>
  <c r="Q63" i="3"/>
  <c r="T63" i="3"/>
  <c r="R63" i="3"/>
  <c r="L62" i="3"/>
  <c r="N62" i="3"/>
  <c r="S62" i="3"/>
  <c r="Q62" i="3"/>
  <c r="T62" i="3"/>
  <c r="U62" i="3"/>
  <c r="R62" i="3"/>
  <c r="L61" i="3"/>
  <c r="N61" i="3"/>
  <c r="Q61" i="3"/>
  <c r="S61" i="3"/>
  <c r="U61" i="3"/>
  <c r="T61" i="3"/>
  <c r="R61" i="3"/>
  <c r="L60" i="3"/>
  <c r="N60" i="3"/>
  <c r="S60" i="3"/>
  <c r="Q60" i="3"/>
  <c r="T60" i="3"/>
  <c r="R60" i="3"/>
  <c r="L59" i="3"/>
  <c r="N59" i="3"/>
  <c r="S59" i="3"/>
  <c r="U59" i="3"/>
  <c r="Q59" i="3"/>
  <c r="T59" i="3"/>
  <c r="R59" i="3"/>
  <c r="L58" i="3"/>
  <c r="N58" i="3"/>
  <c r="S58" i="3"/>
  <c r="Q58" i="3"/>
  <c r="T58" i="3"/>
  <c r="U58" i="3"/>
  <c r="R58" i="3"/>
  <c r="L57" i="3"/>
  <c r="N57" i="3"/>
  <c r="Q57" i="3"/>
  <c r="S57" i="3"/>
  <c r="U57" i="3"/>
  <c r="T57" i="3"/>
  <c r="R57" i="3"/>
  <c r="L56" i="3"/>
  <c r="N56" i="3"/>
  <c r="S56" i="3"/>
  <c r="Q56" i="3"/>
  <c r="T56" i="3"/>
  <c r="R56" i="3"/>
  <c r="L55" i="3"/>
  <c r="N55" i="3"/>
  <c r="S55" i="3"/>
  <c r="U55" i="3"/>
  <c r="Q55" i="3"/>
  <c r="T55" i="3"/>
  <c r="R55" i="3"/>
  <c r="L54" i="3"/>
  <c r="N54" i="3"/>
  <c r="S54" i="3"/>
  <c r="Q54" i="3"/>
  <c r="T54" i="3"/>
  <c r="R54" i="3"/>
  <c r="L53" i="3"/>
  <c r="N53" i="3"/>
  <c r="Q53" i="3"/>
  <c r="S53" i="3"/>
  <c r="U53" i="3"/>
  <c r="T53" i="3"/>
  <c r="R53" i="3"/>
  <c r="L52" i="3"/>
  <c r="N52" i="3"/>
  <c r="S52" i="3"/>
  <c r="Q52" i="3"/>
  <c r="T52" i="3"/>
  <c r="U52" i="3"/>
  <c r="R52" i="3"/>
  <c r="L51" i="3"/>
  <c r="N51" i="3"/>
  <c r="S51" i="3"/>
  <c r="U51" i="3"/>
  <c r="Q51" i="3"/>
  <c r="T51" i="3"/>
  <c r="R51" i="3"/>
  <c r="L50" i="3"/>
  <c r="N50" i="3"/>
  <c r="S50" i="3"/>
  <c r="Q50" i="3"/>
  <c r="T50" i="3"/>
  <c r="R50" i="3"/>
  <c r="L49" i="3"/>
  <c r="N49" i="3"/>
  <c r="Q49" i="3"/>
  <c r="S49" i="3"/>
  <c r="U49" i="3"/>
  <c r="T49" i="3"/>
  <c r="R49" i="3"/>
  <c r="L48" i="3"/>
  <c r="N48" i="3"/>
  <c r="S48" i="3"/>
  <c r="Q48" i="3"/>
  <c r="T48" i="3"/>
  <c r="U48" i="3"/>
  <c r="R48" i="3"/>
  <c r="L47" i="3"/>
  <c r="N47" i="3"/>
  <c r="S47" i="3"/>
  <c r="U47" i="3"/>
  <c r="Q47" i="3"/>
  <c r="T47" i="3"/>
  <c r="R47" i="3"/>
  <c r="L46" i="3"/>
  <c r="N46" i="3"/>
  <c r="S46" i="3"/>
  <c r="Q46" i="3"/>
  <c r="T46" i="3"/>
  <c r="U46" i="3"/>
  <c r="R46" i="3"/>
  <c r="L45" i="3"/>
  <c r="N45" i="3"/>
  <c r="Q45" i="3"/>
  <c r="S45" i="3"/>
  <c r="U45" i="3"/>
  <c r="T45" i="3"/>
  <c r="R45" i="3"/>
  <c r="L44" i="3"/>
  <c r="N44" i="3"/>
  <c r="S44" i="3"/>
  <c r="Q44" i="3"/>
  <c r="T44" i="3"/>
  <c r="R44" i="3"/>
  <c r="L43" i="3"/>
  <c r="N43" i="3"/>
  <c r="S43" i="3"/>
  <c r="U43" i="3"/>
  <c r="Q43" i="3"/>
  <c r="T43" i="3"/>
  <c r="R43" i="3"/>
  <c r="L42" i="3"/>
  <c r="N42" i="3"/>
  <c r="S42" i="3"/>
  <c r="Q42" i="3"/>
  <c r="T42" i="3"/>
  <c r="U42" i="3"/>
  <c r="R42" i="3"/>
  <c r="L41" i="3"/>
  <c r="N41" i="3"/>
  <c r="Q41" i="3"/>
  <c r="S41" i="3"/>
  <c r="U41" i="3"/>
  <c r="T41" i="3"/>
  <c r="R41" i="3"/>
  <c r="L40" i="3"/>
  <c r="N40" i="3"/>
  <c r="S40" i="3"/>
  <c r="Q40" i="3"/>
  <c r="T40" i="3"/>
  <c r="R40" i="3"/>
  <c r="L39" i="3"/>
  <c r="N39" i="3"/>
  <c r="S39" i="3"/>
  <c r="U39" i="3"/>
  <c r="Q39" i="3"/>
  <c r="T39" i="3"/>
  <c r="R39" i="3"/>
  <c r="L38" i="3"/>
  <c r="N38" i="3"/>
  <c r="S38" i="3"/>
  <c r="Q38" i="3"/>
  <c r="T38" i="3"/>
  <c r="R38" i="3"/>
  <c r="L37" i="3"/>
  <c r="N37" i="3"/>
  <c r="Q37" i="3"/>
  <c r="S37" i="3"/>
  <c r="U37" i="3"/>
  <c r="T37" i="3"/>
  <c r="R37" i="3"/>
  <c r="L36" i="3"/>
  <c r="N36" i="3"/>
  <c r="S36" i="3"/>
  <c r="Q36" i="3"/>
  <c r="T36" i="3"/>
  <c r="U36" i="3"/>
  <c r="R36" i="3"/>
  <c r="L35" i="3"/>
  <c r="N35" i="3"/>
  <c r="S35" i="3"/>
  <c r="U35" i="3"/>
  <c r="Q35" i="3"/>
  <c r="T35" i="3"/>
  <c r="R35" i="3"/>
  <c r="L34" i="3"/>
  <c r="N34" i="3"/>
  <c r="S34" i="3"/>
  <c r="Q34" i="3"/>
  <c r="T34" i="3"/>
  <c r="R34" i="3"/>
  <c r="L33" i="3"/>
  <c r="N33" i="3"/>
  <c r="Q33" i="3"/>
  <c r="S33" i="3"/>
  <c r="U33" i="3"/>
  <c r="T33" i="3"/>
  <c r="R33" i="3"/>
  <c r="L32" i="3"/>
  <c r="N32" i="3"/>
  <c r="S32" i="3"/>
  <c r="Q32" i="3"/>
  <c r="T32" i="3"/>
  <c r="U32" i="3"/>
  <c r="R32" i="3"/>
  <c r="L31" i="3"/>
  <c r="N31" i="3"/>
  <c r="S31" i="3"/>
  <c r="U31" i="3"/>
  <c r="Q31" i="3"/>
  <c r="T31" i="3"/>
  <c r="R31" i="3"/>
  <c r="L30" i="3"/>
  <c r="N30" i="3"/>
  <c r="S30" i="3"/>
  <c r="Q30" i="3"/>
  <c r="T30" i="3"/>
  <c r="U30" i="3"/>
  <c r="R30" i="3"/>
  <c r="L29" i="3"/>
  <c r="N29" i="3"/>
  <c r="Q29" i="3"/>
  <c r="S29" i="3"/>
  <c r="U29" i="3"/>
  <c r="T29" i="3"/>
  <c r="R29" i="3"/>
  <c r="L28" i="3"/>
  <c r="N28" i="3"/>
  <c r="S28" i="3"/>
  <c r="Q28" i="3"/>
  <c r="T28" i="3"/>
  <c r="R28" i="3"/>
  <c r="L27" i="3"/>
  <c r="N27" i="3"/>
  <c r="S27" i="3"/>
  <c r="U27" i="3"/>
  <c r="Q27" i="3"/>
  <c r="T27" i="3"/>
  <c r="R27" i="3"/>
  <c r="L26" i="3"/>
  <c r="N26" i="3"/>
  <c r="S26" i="3"/>
  <c r="Q26" i="3"/>
  <c r="T26" i="3"/>
  <c r="U26" i="3"/>
  <c r="R26" i="3"/>
  <c r="L25" i="3"/>
  <c r="N25" i="3"/>
  <c r="Q25" i="3"/>
  <c r="S25" i="3"/>
  <c r="U25" i="3"/>
  <c r="T25" i="3"/>
  <c r="R25" i="3"/>
  <c r="L24" i="3"/>
  <c r="N24" i="3"/>
  <c r="S24" i="3"/>
  <c r="Q24" i="3"/>
  <c r="T24" i="3"/>
  <c r="R24" i="3"/>
  <c r="L23" i="3"/>
  <c r="N23" i="3"/>
  <c r="S23" i="3"/>
  <c r="U23" i="3"/>
  <c r="Q23" i="3"/>
  <c r="T23" i="3"/>
  <c r="R23" i="3"/>
  <c r="L22" i="3"/>
  <c r="N22" i="3"/>
  <c r="S22" i="3"/>
  <c r="Q22" i="3"/>
  <c r="T22" i="3"/>
  <c r="R22" i="3"/>
  <c r="L21" i="3"/>
  <c r="N21" i="3"/>
  <c r="Q21" i="3"/>
  <c r="S21" i="3"/>
  <c r="U21" i="3"/>
  <c r="T21" i="3"/>
  <c r="R21" i="3"/>
  <c r="L20" i="3"/>
  <c r="N20" i="3"/>
  <c r="S20" i="3"/>
  <c r="Q20" i="3"/>
  <c r="T20" i="3"/>
  <c r="U20" i="3"/>
  <c r="R20" i="3"/>
  <c r="L19" i="3"/>
  <c r="N19" i="3"/>
  <c r="S19" i="3"/>
  <c r="U19" i="3"/>
  <c r="Q19" i="3"/>
  <c r="T19" i="3"/>
  <c r="R19" i="3"/>
  <c r="L18" i="3"/>
  <c r="N18" i="3"/>
  <c r="S18" i="3"/>
  <c r="Q18" i="3"/>
  <c r="T18" i="3"/>
  <c r="R18" i="3"/>
  <c r="L17" i="3"/>
  <c r="N17" i="3"/>
  <c r="Q17" i="3"/>
  <c r="S17" i="3"/>
  <c r="U17" i="3"/>
  <c r="T17" i="3"/>
  <c r="R17" i="3"/>
  <c r="L16" i="3"/>
  <c r="N16" i="3"/>
  <c r="S16" i="3"/>
  <c r="Q16" i="3"/>
  <c r="T16" i="3"/>
  <c r="U16" i="3"/>
  <c r="R16" i="3"/>
  <c r="L15" i="3"/>
  <c r="N15" i="3"/>
  <c r="S15" i="3"/>
  <c r="U15" i="3"/>
  <c r="Q15" i="3"/>
  <c r="T15" i="3"/>
  <c r="R15" i="3"/>
  <c r="L14" i="3"/>
  <c r="N14" i="3"/>
  <c r="S14" i="3"/>
  <c r="Q14" i="3"/>
  <c r="T14" i="3"/>
  <c r="U14" i="3"/>
  <c r="R14" i="3"/>
  <c r="L13" i="3"/>
  <c r="N13" i="3"/>
  <c r="Q13" i="3"/>
  <c r="S13" i="3"/>
  <c r="U13" i="3"/>
  <c r="T13" i="3"/>
  <c r="R13" i="3"/>
  <c r="L12" i="3"/>
  <c r="N12" i="3"/>
  <c r="S12" i="3"/>
  <c r="Q12" i="3"/>
  <c r="T12" i="3"/>
  <c r="R12" i="3"/>
  <c r="L11" i="3"/>
  <c r="N11" i="3"/>
  <c r="S11" i="3"/>
  <c r="U11" i="3"/>
  <c r="Q11" i="3"/>
  <c r="T11" i="3"/>
  <c r="R11" i="3"/>
  <c r="L10" i="3"/>
  <c r="N10" i="3"/>
  <c r="S10" i="3"/>
  <c r="Q10" i="3"/>
  <c r="T10" i="3"/>
  <c r="U10" i="3"/>
  <c r="R10" i="3"/>
  <c r="L9" i="3"/>
  <c r="N9" i="3"/>
  <c r="Q9" i="3"/>
  <c r="S9" i="3"/>
  <c r="U9" i="3"/>
  <c r="T9" i="3"/>
  <c r="R9" i="3"/>
  <c r="L8" i="3"/>
  <c r="N8" i="3"/>
  <c r="S8" i="3"/>
  <c r="Q8" i="3"/>
  <c r="T8" i="3"/>
  <c r="R8" i="3"/>
  <c r="L7" i="3"/>
  <c r="N7" i="3"/>
  <c r="S7" i="3"/>
  <c r="U7" i="3"/>
  <c r="Q7" i="3"/>
  <c r="T7" i="3"/>
  <c r="R7" i="3"/>
  <c r="L6" i="3"/>
  <c r="N6" i="3"/>
  <c r="S6" i="3"/>
  <c r="Q6" i="3"/>
  <c r="T6" i="3"/>
  <c r="R6" i="3"/>
  <c r="L5" i="3"/>
  <c r="N5" i="3"/>
  <c r="Q5" i="3"/>
  <c r="S5" i="3"/>
  <c r="U5" i="3"/>
  <c r="T5" i="3"/>
  <c r="R5" i="3"/>
  <c r="L4" i="3"/>
  <c r="N4" i="3"/>
  <c r="S4" i="3"/>
  <c r="Q4" i="3"/>
  <c r="T4" i="3"/>
  <c r="U4" i="3"/>
  <c r="R4" i="3"/>
  <c r="N17" i="4"/>
  <c r="Q17" i="4"/>
  <c r="R17" i="4"/>
  <c r="N18" i="4"/>
  <c r="Q18" i="4"/>
  <c r="R18" i="4"/>
  <c r="S18" i="4"/>
  <c r="N19" i="4"/>
  <c r="S19" i="4"/>
  <c r="Q19" i="4"/>
  <c r="R19" i="4"/>
  <c r="N20" i="4"/>
  <c r="S20" i="4"/>
  <c r="Q20" i="4"/>
  <c r="R20" i="4"/>
  <c r="N21" i="4"/>
  <c r="Q21" i="4"/>
  <c r="R21" i="4"/>
  <c r="N22" i="4"/>
  <c r="Q22" i="4"/>
  <c r="R22" i="4"/>
  <c r="S22" i="4"/>
  <c r="N23" i="4"/>
  <c r="S23" i="4"/>
  <c r="Q23" i="4"/>
  <c r="R23" i="4"/>
  <c r="N24" i="4"/>
  <c r="S24" i="4"/>
  <c r="Q24" i="4"/>
  <c r="R24" i="4"/>
  <c r="N25" i="4"/>
  <c r="Q25" i="4"/>
  <c r="R25" i="4"/>
  <c r="N26" i="4"/>
  <c r="Q26" i="4"/>
  <c r="R26" i="4"/>
  <c r="S26" i="4"/>
  <c r="N27" i="4"/>
  <c r="S27" i="4"/>
  <c r="Q27" i="4"/>
  <c r="R27" i="4"/>
  <c r="N28" i="4"/>
  <c r="S28" i="4"/>
  <c r="Q28" i="4"/>
  <c r="R28" i="4"/>
  <c r="N29" i="4"/>
  <c r="Q29" i="4"/>
  <c r="R29" i="4"/>
  <c r="N30" i="4"/>
  <c r="Q30" i="4"/>
  <c r="R30" i="4"/>
  <c r="S30" i="4"/>
  <c r="N31" i="4"/>
  <c r="S31" i="4"/>
  <c r="Q31" i="4"/>
  <c r="R31" i="4"/>
  <c r="N32" i="4"/>
  <c r="S32" i="4"/>
  <c r="Q32" i="4"/>
  <c r="R32" i="4"/>
  <c r="N33" i="4"/>
  <c r="Q33" i="4"/>
  <c r="R33" i="4"/>
  <c r="N34" i="4"/>
  <c r="Q34" i="4"/>
  <c r="R34" i="4"/>
  <c r="S34" i="4"/>
  <c r="N35" i="4"/>
  <c r="S35" i="4"/>
  <c r="Q35" i="4"/>
  <c r="R35" i="4"/>
  <c r="N36" i="4"/>
  <c r="S36" i="4"/>
  <c r="Q36" i="4"/>
  <c r="R36" i="4"/>
  <c r="N37" i="4"/>
  <c r="Q37" i="4"/>
  <c r="R37" i="4"/>
  <c r="N38" i="4"/>
  <c r="Q38" i="4"/>
  <c r="R38" i="4"/>
  <c r="S38" i="4"/>
  <c r="N39" i="4"/>
  <c r="S39" i="4"/>
  <c r="Q39" i="4"/>
  <c r="R39" i="4"/>
  <c r="N40" i="4"/>
  <c r="S40" i="4"/>
  <c r="Q40" i="4"/>
  <c r="R40" i="4"/>
  <c r="N41" i="4"/>
  <c r="Q41" i="4"/>
  <c r="R41" i="4"/>
  <c r="N42" i="4"/>
  <c r="Q42" i="4"/>
  <c r="R42" i="4"/>
  <c r="S42" i="4"/>
  <c r="N43" i="4"/>
  <c r="S43" i="4"/>
  <c r="Q43" i="4"/>
  <c r="R43" i="4"/>
  <c r="N44" i="4"/>
  <c r="S44" i="4"/>
  <c r="Q44" i="4"/>
  <c r="R44" i="4"/>
  <c r="N45" i="4"/>
  <c r="Q45" i="4"/>
  <c r="R45" i="4"/>
  <c r="N46" i="4"/>
  <c r="Q46" i="4"/>
  <c r="R46" i="4"/>
  <c r="S46" i="4"/>
  <c r="N47" i="4"/>
  <c r="S47" i="4"/>
  <c r="Q47" i="4"/>
  <c r="R47" i="4"/>
  <c r="N48" i="4"/>
  <c r="S48" i="4"/>
  <c r="Q48" i="4"/>
  <c r="R48" i="4"/>
  <c r="N49" i="4"/>
  <c r="Q49" i="4"/>
  <c r="R49" i="4"/>
  <c r="N50" i="4"/>
  <c r="Q50" i="4"/>
  <c r="R50" i="4"/>
  <c r="S50" i="4"/>
  <c r="N51" i="4"/>
  <c r="S51" i="4"/>
  <c r="Q51" i="4"/>
  <c r="R51" i="4"/>
  <c r="N52" i="4"/>
  <c r="S52" i="4"/>
  <c r="Q52" i="4"/>
  <c r="R52" i="4"/>
  <c r="N53" i="4"/>
  <c r="Q53" i="4"/>
  <c r="R53" i="4"/>
  <c r="N54" i="4"/>
  <c r="Q54" i="4"/>
  <c r="R54" i="4"/>
  <c r="S54" i="4"/>
  <c r="N55" i="4"/>
  <c r="S55" i="4"/>
  <c r="Q55" i="4"/>
  <c r="R55" i="4"/>
  <c r="N56" i="4"/>
  <c r="S56" i="4"/>
  <c r="Q56" i="4"/>
  <c r="R56" i="4"/>
  <c r="N57" i="4"/>
  <c r="Q57" i="4"/>
  <c r="R57" i="4"/>
  <c r="N58" i="4"/>
  <c r="Q58" i="4"/>
  <c r="R58" i="4"/>
  <c r="S58" i="4"/>
  <c r="N59" i="4"/>
  <c r="S59" i="4"/>
  <c r="Q59" i="4"/>
  <c r="R59" i="4"/>
  <c r="N60" i="4"/>
  <c r="S60" i="4"/>
  <c r="Q60" i="4"/>
  <c r="R60" i="4"/>
  <c r="N61" i="4"/>
  <c r="Q61" i="4"/>
  <c r="R61" i="4"/>
  <c r="N62" i="4"/>
  <c r="Q62" i="4"/>
  <c r="R62" i="4"/>
  <c r="S62" i="4"/>
  <c r="N63" i="4"/>
  <c r="S63" i="4"/>
  <c r="Q63" i="4"/>
  <c r="R63" i="4"/>
  <c r="N64" i="4"/>
  <c r="S64" i="4"/>
  <c r="Q64" i="4"/>
  <c r="R64" i="4"/>
  <c r="N65" i="4"/>
  <c r="Q65" i="4"/>
  <c r="R65" i="4"/>
  <c r="N66" i="4"/>
  <c r="Q66" i="4"/>
  <c r="R66" i="4"/>
  <c r="S66" i="4"/>
  <c r="N67" i="4"/>
  <c r="S67" i="4"/>
  <c r="Q67" i="4"/>
  <c r="R67" i="4"/>
  <c r="N68" i="4"/>
  <c r="S68" i="4"/>
  <c r="Q68" i="4"/>
  <c r="R68" i="4"/>
  <c r="N69" i="4"/>
  <c r="Q69" i="4"/>
  <c r="R69" i="4"/>
  <c r="N70" i="4"/>
  <c r="Q70" i="4"/>
  <c r="R70" i="4"/>
  <c r="S70" i="4"/>
  <c r="N71" i="4"/>
  <c r="S71" i="4"/>
  <c r="Q71" i="4"/>
  <c r="R71" i="4"/>
  <c r="N72" i="4"/>
  <c r="S72" i="4"/>
  <c r="Q72" i="4"/>
  <c r="R72" i="4"/>
  <c r="N73" i="4"/>
  <c r="Q73" i="4"/>
  <c r="R73" i="4"/>
  <c r="N74" i="4"/>
  <c r="Q74" i="4"/>
  <c r="R74" i="4"/>
  <c r="S74" i="4"/>
  <c r="N75" i="4"/>
  <c r="S75" i="4"/>
  <c r="Q75" i="4"/>
  <c r="R75" i="4"/>
  <c r="N16" i="4"/>
  <c r="S16" i="4"/>
  <c r="Q16" i="4"/>
  <c r="R16" i="4"/>
  <c r="N33" i="6"/>
  <c r="Q33" i="6"/>
  <c r="T33" i="6"/>
  <c r="N32" i="6"/>
  <c r="S32" i="6"/>
  <c r="Q32" i="6"/>
  <c r="R32" i="6"/>
  <c r="T32" i="6"/>
  <c r="U32" i="6"/>
  <c r="N31" i="6"/>
  <c r="S31" i="6"/>
  <c r="Q31" i="6"/>
  <c r="R31" i="6"/>
  <c r="T31" i="6"/>
  <c r="N30" i="6"/>
  <c r="Q30" i="6"/>
  <c r="R30" i="6"/>
  <c r="S30" i="6"/>
  <c r="U30" i="6"/>
  <c r="T30" i="6"/>
  <c r="N29" i="6"/>
  <c r="Q29" i="6"/>
  <c r="T29" i="6"/>
  <c r="N28" i="6"/>
  <c r="S28" i="6"/>
  <c r="Q28" i="6"/>
  <c r="R28" i="6"/>
  <c r="T28" i="6"/>
  <c r="U28" i="6"/>
  <c r="N27" i="6"/>
  <c r="S27" i="6"/>
  <c r="Q27" i="6"/>
  <c r="R27" i="6"/>
  <c r="T27" i="6"/>
  <c r="U27" i="6"/>
  <c r="N26" i="6"/>
  <c r="Q26" i="6"/>
  <c r="R26" i="6"/>
  <c r="S26" i="6"/>
  <c r="U26" i="6"/>
  <c r="T26" i="6"/>
  <c r="N25" i="6"/>
  <c r="Q25" i="6"/>
  <c r="T25" i="6"/>
  <c r="N24" i="6"/>
  <c r="S24" i="6"/>
  <c r="Q24" i="6"/>
  <c r="R24" i="6"/>
  <c r="T24" i="6"/>
  <c r="U24" i="6"/>
  <c r="N23" i="6"/>
  <c r="S23" i="6"/>
  <c r="Q23" i="6"/>
  <c r="R23" i="6"/>
  <c r="T23" i="6"/>
  <c r="N22" i="6"/>
  <c r="Q22" i="6"/>
  <c r="R22" i="6"/>
  <c r="S22" i="6"/>
  <c r="U22" i="6"/>
  <c r="T22" i="6"/>
  <c r="N21" i="6"/>
  <c r="Q21" i="6"/>
  <c r="T21" i="6"/>
  <c r="N20" i="6"/>
  <c r="S20" i="6"/>
  <c r="Q20" i="6"/>
  <c r="R20" i="6"/>
  <c r="T20" i="6"/>
  <c r="U20" i="6"/>
  <c r="N19" i="6"/>
  <c r="S19" i="6"/>
  <c r="Q19" i="6"/>
  <c r="R19" i="6"/>
  <c r="T19" i="6"/>
  <c r="U19" i="6"/>
  <c r="N18" i="6"/>
  <c r="Q18" i="6"/>
  <c r="R18" i="6"/>
  <c r="S18" i="6"/>
  <c r="U18" i="6"/>
  <c r="T18" i="6"/>
  <c r="N17" i="6"/>
  <c r="Q17" i="6"/>
  <c r="T17" i="6"/>
  <c r="N16" i="6"/>
  <c r="S16" i="6"/>
  <c r="Q16" i="6"/>
  <c r="R16" i="6"/>
  <c r="T16" i="6"/>
  <c r="U16" i="6"/>
  <c r="N15" i="6"/>
  <c r="S15" i="6"/>
  <c r="Q15" i="6"/>
  <c r="R15" i="6"/>
  <c r="T15" i="6"/>
  <c r="N14" i="6"/>
  <c r="Q14" i="6"/>
  <c r="R14" i="6"/>
  <c r="S14" i="6"/>
  <c r="U14" i="6"/>
  <c r="T14" i="6"/>
  <c r="N13" i="6"/>
  <c r="Q13" i="6"/>
  <c r="T13" i="6"/>
  <c r="N12" i="6"/>
  <c r="S12" i="6"/>
  <c r="Q12" i="6"/>
  <c r="R12" i="6"/>
  <c r="T12" i="6"/>
  <c r="U12" i="6"/>
  <c r="N11" i="6"/>
  <c r="S11" i="6"/>
  <c r="Q11" i="6"/>
  <c r="R11" i="6"/>
  <c r="T11" i="6"/>
  <c r="U11" i="6"/>
  <c r="N10" i="6"/>
  <c r="Q10" i="6"/>
  <c r="R10" i="6"/>
  <c r="S10" i="6"/>
  <c r="U10" i="6"/>
  <c r="T10" i="6"/>
  <c r="N9" i="6"/>
  <c r="Q9" i="6"/>
  <c r="T9" i="6"/>
  <c r="N8" i="6"/>
  <c r="S8" i="6"/>
  <c r="Q8" i="6"/>
  <c r="R8" i="6"/>
  <c r="T8" i="6"/>
  <c r="U8" i="6"/>
  <c r="N7" i="6"/>
  <c r="S7" i="6"/>
  <c r="Q7" i="6"/>
  <c r="R7" i="6"/>
  <c r="T7" i="6"/>
  <c r="N6" i="6"/>
  <c r="Q6" i="6"/>
  <c r="R6" i="6"/>
  <c r="S6" i="6"/>
  <c r="U6" i="6"/>
  <c r="T6" i="6"/>
  <c r="N5" i="6"/>
  <c r="Q5" i="6"/>
  <c r="T5" i="6"/>
  <c r="N4" i="6"/>
  <c r="S4" i="6"/>
  <c r="Q4" i="6"/>
  <c r="R4" i="6"/>
  <c r="T4" i="6"/>
  <c r="U4" i="6"/>
  <c r="T4" i="1"/>
  <c r="N4" i="1"/>
  <c r="Q4" i="1"/>
  <c r="S4" i="1"/>
  <c r="U4" i="1"/>
  <c r="T5" i="1"/>
  <c r="N5" i="1"/>
  <c r="Q5" i="1"/>
  <c r="S5" i="1"/>
  <c r="U5" i="1"/>
  <c r="T6" i="1"/>
  <c r="N6" i="1"/>
  <c r="S6" i="1"/>
  <c r="U6" i="1"/>
  <c r="Q6" i="1"/>
  <c r="T7" i="1"/>
  <c r="N7" i="1"/>
  <c r="S7" i="1"/>
  <c r="Q7" i="1"/>
  <c r="U7" i="1"/>
  <c r="T8" i="1"/>
  <c r="N8" i="1"/>
  <c r="Q8" i="1"/>
  <c r="S8" i="1"/>
  <c r="U8" i="1"/>
  <c r="T9" i="1"/>
  <c r="N9" i="1"/>
  <c r="Q9" i="1"/>
  <c r="S9" i="1"/>
  <c r="U9" i="1"/>
  <c r="T10" i="1"/>
  <c r="N10" i="1"/>
  <c r="S10" i="1"/>
  <c r="U10" i="1"/>
  <c r="Q10" i="1"/>
  <c r="T11" i="1"/>
  <c r="N11" i="1"/>
  <c r="S11" i="1"/>
  <c r="U11" i="1"/>
  <c r="Q11" i="1"/>
  <c r="T12" i="1"/>
  <c r="N12" i="1"/>
  <c r="Q12" i="1"/>
  <c r="S12" i="1"/>
  <c r="U12" i="1"/>
  <c r="T13" i="1"/>
  <c r="N13" i="1"/>
  <c r="Q13" i="1"/>
  <c r="S13" i="1"/>
  <c r="U13" i="1"/>
  <c r="T14" i="1"/>
  <c r="N14" i="1"/>
  <c r="S14" i="1"/>
  <c r="U14" i="1"/>
  <c r="Q14" i="1"/>
  <c r="T15" i="1"/>
  <c r="N15" i="1"/>
  <c r="S15" i="1"/>
  <c r="Q15" i="1"/>
  <c r="U15" i="1"/>
  <c r="T16" i="1"/>
  <c r="N16" i="1"/>
  <c r="Q16" i="1"/>
  <c r="S16" i="1"/>
  <c r="U16" i="1"/>
  <c r="T17" i="1"/>
  <c r="N17" i="1"/>
  <c r="Q17" i="1"/>
  <c r="S17" i="1"/>
  <c r="U17" i="1"/>
  <c r="T18" i="1"/>
  <c r="N18" i="1"/>
  <c r="Q18" i="1"/>
  <c r="S18" i="1"/>
  <c r="U18" i="1"/>
  <c r="T19" i="1"/>
  <c r="N19" i="1"/>
  <c r="S19" i="1"/>
  <c r="Q19" i="1"/>
  <c r="U19" i="1"/>
  <c r="T20" i="1"/>
  <c r="N20" i="1"/>
  <c r="Q20" i="1"/>
  <c r="S20" i="1"/>
  <c r="U20" i="1"/>
  <c r="T21" i="1"/>
  <c r="N21" i="1"/>
  <c r="Q21" i="1"/>
  <c r="S21" i="1"/>
  <c r="U21" i="1"/>
  <c r="T22" i="1"/>
  <c r="N22" i="1"/>
  <c r="Q22" i="1"/>
  <c r="S22" i="1"/>
  <c r="U22" i="1"/>
  <c r="T23" i="1"/>
  <c r="N23" i="1"/>
  <c r="S23" i="1"/>
  <c r="Q23" i="1"/>
  <c r="U23" i="1"/>
  <c r="T24" i="1"/>
  <c r="N24" i="1"/>
  <c r="Q24" i="1"/>
  <c r="S24" i="1"/>
  <c r="U24" i="1"/>
  <c r="T25" i="1"/>
  <c r="N25" i="1"/>
  <c r="Q25" i="1"/>
  <c r="S25" i="1"/>
  <c r="U25" i="1"/>
  <c r="T26" i="1"/>
  <c r="N26" i="1"/>
  <c r="Q26" i="1"/>
  <c r="S26" i="1"/>
  <c r="U26" i="1"/>
  <c r="T27" i="1"/>
  <c r="N27" i="1"/>
  <c r="S27" i="1"/>
  <c r="Q27" i="1"/>
  <c r="U27" i="1"/>
  <c r="T28" i="1"/>
  <c r="N28" i="1"/>
  <c r="Q28" i="1"/>
  <c r="S28" i="1"/>
  <c r="U28" i="1"/>
  <c r="T29" i="1"/>
  <c r="N29" i="1"/>
  <c r="Q29" i="1"/>
  <c r="S29" i="1"/>
  <c r="U29" i="1"/>
  <c r="T30" i="1"/>
  <c r="N30" i="1"/>
  <c r="Q30" i="1"/>
  <c r="S30" i="1"/>
  <c r="U30" i="1"/>
  <c r="T31" i="1"/>
  <c r="N31" i="1"/>
  <c r="S31" i="1"/>
  <c r="Q31" i="1"/>
  <c r="U31" i="1"/>
  <c r="T32" i="1"/>
  <c r="N32" i="1"/>
  <c r="Q32" i="1"/>
  <c r="S32" i="1"/>
  <c r="U32" i="1"/>
  <c r="T33" i="1"/>
  <c r="N33" i="1"/>
  <c r="Q33" i="1"/>
  <c r="S33" i="1"/>
  <c r="U33" i="1"/>
  <c r="T34" i="1"/>
  <c r="N34" i="1"/>
  <c r="Q34" i="1"/>
  <c r="S34" i="1"/>
  <c r="U34" i="1"/>
  <c r="T35" i="1"/>
  <c r="N35" i="1"/>
  <c r="S35" i="1"/>
  <c r="Q35" i="1"/>
  <c r="U35" i="1"/>
  <c r="T36" i="1"/>
  <c r="N36" i="1"/>
  <c r="Q36" i="1"/>
  <c r="S36" i="1"/>
  <c r="U36" i="1"/>
  <c r="T37" i="1"/>
  <c r="N37" i="1"/>
  <c r="Q37" i="1"/>
  <c r="S37" i="1"/>
  <c r="U37" i="1"/>
  <c r="T38" i="1"/>
  <c r="N38" i="1"/>
  <c r="Q38" i="1"/>
  <c r="S38" i="1"/>
  <c r="U38" i="1"/>
  <c r="T39" i="1"/>
  <c r="N39" i="1"/>
  <c r="S39" i="1"/>
  <c r="Q39" i="1"/>
  <c r="U39" i="1"/>
  <c r="T40" i="1"/>
  <c r="N40" i="1"/>
  <c r="Q40" i="1"/>
  <c r="S40" i="1"/>
  <c r="U40" i="1"/>
  <c r="T41" i="1"/>
  <c r="N41" i="1"/>
  <c r="Q41" i="1"/>
  <c r="S41" i="1"/>
  <c r="U41" i="1"/>
  <c r="T42" i="1"/>
  <c r="N42" i="1"/>
  <c r="Q42" i="1"/>
  <c r="S42" i="1"/>
  <c r="U42" i="1"/>
  <c r="T43" i="1"/>
  <c r="N43" i="1"/>
  <c r="S43" i="1"/>
  <c r="Q43" i="1"/>
  <c r="U43" i="1"/>
  <c r="T44" i="1"/>
  <c r="N44" i="1"/>
  <c r="Q44" i="1"/>
  <c r="S44" i="1"/>
  <c r="U44" i="1"/>
  <c r="T45" i="1"/>
  <c r="N45" i="1"/>
  <c r="Q45" i="1"/>
  <c r="S45" i="1"/>
  <c r="U45" i="1"/>
  <c r="T46" i="1"/>
  <c r="N46" i="1"/>
  <c r="Q46" i="1"/>
  <c r="S46" i="1"/>
  <c r="U46" i="1"/>
  <c r="T47" i="1"/>
  <c r="N47" i="1"/>
  <c r="S47" i="1"/>
  <c r="Q47" i="1"/>
  <c r="U47" i="1"/>
  <c r="T48" i="1"/>
  <c r="N48" i="1"/>
  <c r="Q48" i="1"/>
  <c r="S48" i="1"/>
  <c r="U48" i="1"/>
  <c r="T49" i="1"/>
  <c r="N49" i="1"/>
  <c r="Q49" i="1"/>
  <c r="S49" i="1"/>
  <c r="U49" i="1"/>
  <c r="T50" i="1"/>
  <c r="N50" i="1"/>
  <c r="Q50" i="1"/>
  <c r="S50" i="1"/>
  <c r="U50" i="1"/>
  <c r="T51" i="1"/>
  <c r="N51" i="1"/>
  <c r="S51" i="1"/>
  <c r="Q51" i="1"/>
  <c r="U51" i="1"/>
  <c r="T52" i="1"/>
  <c r="N52" i="1"/>
  <c r="Q52" i="1"/>
  <c r="S52" i="1"/>
  <c r="U52" i="1"/>
  <c r="T53" i="1"/>
  <c r="N53" i="1"/>
  <c r="Q53" i="1"/>
  <c r="S53" i="1"/>
  <c r="U53" i="1"/>
  <c r="T54" i="1"/>
  <c r="N54" i="1"/>
  <c r="Q54" i="1"/>
  <c r="S54" i="1"/>
  <c r="U54" i="1"/>
  <c r="T55" i="1"/>
  <c r="N55" i="1"/>
  <c r="S55" i="1"/>
  <c r="Q55" i="1"/>
  <c r="U55" i="1"/>
  <c r="T56" i="1"/>
  <c r="N56" i="1"/>
  <c r="Q56" i="1"/>
  <c r="S56" i="1"/>
  <c r="U56" i="1"/>
  <c r="T57" i="1"/>
  <c r="N57" i="1"/>
  <c r="Q57" i="1"/>
  <c r="S57" i="1"/>
  <c r="U57" i="1"/>
  <c r="T58" i="1"/>
  <c r="N58" i="1"/>
  <c r="Q58" i="1"/>
  <c r="S58" i="1"/>
  <c r="U58" i="1"/>
  <c r="T59" i="1"/>
  <c r="N59" i="1"/>
  <c r="S59" i="1"/>
  <c r="Q59" i="1"/>
  <c r="U59" i="1"/>
  <c r="T60" i="1"/>
  <c r="N60" i="1"/>
  <c r="Q60" i="1"/>
  <c r="S60" i="1"/>
  <c r="U60" i="1"/>
  <c r="T61" i="1"/>
  <c r="N61" i="1"/>
  <c r="Q61" i="1"/>
  <c r="S61" i="1"/>
  <c r="U61" i="1"/>
  <c r="T62" i="1"/>
  <c r="N62" i="1"/>
  <c r="Q62" i="1"/>
  <c r="S62" i="1"/>
  <c r="U62" i="1"/>
  <c r="T63" i="1"/>
  <c r="N63" i="1"/>
  <c r="S63" i="1"/>
  <c r="Q63" i="1"/>
  <c r="U63" i="1"/>
  <c r="T64" i="1"/>
  <c r="N64" i="1"/>
  <c r="Q64" i="1"/>
  <c r="S64" i="1"/>
  <c r="U64" i="1"/>
  <c r="T65" i="1"/>
  <c r="N65" i="1"/>
  <c r="Q65" i="1"/>
  <c r="S65" i="1"/>
  <c r="U65" i="1"/>
  <c r="T66" i="1"/>
  <c r="N66" i="1"/>
  <c r="Q66" i="1"/>
  <c r="S66" i="1"/>
  <c r="U66" i="1"/>
  <c r="T67" i="1"/>
  <c r="N67" i="1"/>
  <c r="S67" i="1"/>
  <c r="Q67" i="1"/>
  <c r="U67" i="1"/>
  <c r="T68" i="1"/>
  <c r="N68" i="1"/>
  <c r="Q68" i="1"/>
  <c r="S68" i="1"/>
  <c r="U68" i="1"/>
  <c r="T69" i="1"/>
  <c r="N69" i="1"/>
  <c r="Q69" i="1"/>
  <c r="S69" i="1"/>
  <c r="U69" i="1"/>
  <c r="T70" i="1"/>
  <c r="N70" i="1"/>
  <c r="Q70" i="1"/>
  <c r="S70" i="1"/>
  <c r="U70" i="1"/>
  <c r="T71" i="1"/>
  <c r="N71" i="1"/>
  <c r="Q71" i="1"/>
  <c r="T72" i="1"/>
  <c r="N72" i="1"/>
  <c r="Q72" i="1"/>
  <c r="S72" i="1"/>
  <c r="U72" i="1"/>
  <c r="T73" i="1"/>
  <c r="N73" i="1"/>
  <c r="Q73" i="1"/>
  <c r="S73" i="1"/>
  <c r="U73" i="1"/>
  <c r="T74" i="1"/>
  <c r="N74" i="1"/>
  <c r="S74" i="1"/>
  <c r="U74" i="1"/>
  <c r="Q74" i="1"/>
  <c r="T75" i="1"/>
  <c r="U75" i="1"/>
  <c r="N75" i="1"/>
  <c r="S75" i="1"/>
  <c r="Q75" i="1"/>
  <c r="T76" i="1"/>
  <c r="N76" i="1"/>
  <c r="S76" i="1"/>
  <c r="U76" i="1"/>
  <c r="Q76" i="1"/>
  <c r="T77" i="1"/>
  <c r="N77" i="1"/>
  <c r="Q77" i="1"/>
  <c r="S77" i="1"/>
  <c r="U77" i="1"/>
  <c r="T78" i="1"/>
  <c r="N78" i="1"/>
  <c r="Q78" i="1"/>
  <c r="S78" i="1"/>
  <c r="U78" i="1"/>
  <c r="T79" i="1"/>
  <c r="N79" i="1"/>
  <c r="Q79" i="1"/>
  <c r="T80" i="1"/>
  <c r="N80" i="1"/>
  <c r="Q80" i="1"/>
  <c r="S80" i="1"/>
  <c r="U80" i="1"/>
  <c r="T81" i="1"/>
  <c r="N81" i="1"/>
  <c r="Q81" i="1"/>
  <c r="S81" i="1"/>
  <c r="U81" i="1"/>
  <c r="T82" i="1"/>
  <c r="N82" i="1"/>
  <c r="S82" i="1"/>
  <c r="U82" i="1"/>
  <c r="Q82" i="1"/>
  <c r="T83" i="1"/>
  <c r="U83" i="1"/>
  <c r="N83" i="1"/>
  <c r="S83" i="1"/>
  <c r="Q83" i="1"/>
  <c r="T84" i="1"/>
  <c r="N84" i="1"/>
  <c r="S84" i="1"/>
  <c r="U84" i="1"/>
  <c r="Q84" i="1"/>
  <c r="T85" i="1"/>
  <c r="N85" i="1"/>
  <c r="Q85" i="1"/>
  <c r="S85" i="1"/>
  <c r="U85" i="1"/>
  <c r="T86" i="1"/>
  <c r="N86" i="1"/>
  <c r="Q86" i="1"/>
  <c r="S86" i="1"/>
  <c r="U86" i="1"/>
  <c r="T87" i="1"/>
  <c r="N87" i="1"/>
  <c r="Q87" i="1"/>
  <c r="T88" i="1"/>
  <c r="N88" i="1"/>
  <c r="Q88" i="1"/>
  <c r="S88" i="1"/>
  <c r="U88" i="1"/>
  <c r="T89" i="1"/>
  <c r="N89" i="1"/>
  <c r="Q89" i="1"/>
  <c r="S89" i="1"/>
  <c r="U89" i="1"/>
  <c r="T90" i="1"/>
  <c r="N90" i="1"/>
  <c r="S90" i="1"/>
  <c r="U90" i="1"/>
  <c r="Q90" i="1"/>
  <c r="T91" i="1"/>
  <c r="U91" i="1"/>
  <c r="N91" i="1"/>
  <c r="S91" i="1"/>
  <c r="Q91" i="1"/>
  <c r="T92" i="1"/>
  <c r="N92" i="1"/>
  <c r="S92" i="1"/>
  <c r="U92" i="1"/>
  <c r="Q92" i="1"/>
  <c r="T93" i="1"/>
  <c r="N93" i="1"/>
  <c r="Q93" i="1"/>
  <c r="S93" i="1"/>
  <c r="U93" i="1"/>
  <c r="T94" i="1"/>
  <c r="N94" i="1"/>
  <c r="Q94" i="1"/>
  <c r="S94" i="1"/>
  <c r="U94" i="1"/>
  <c r="T95" i="1"/>
  <c r="N95" i="1"/>
  <c r="Q95" i="1"/>
  <c r="T96" i="1"/>
  <c r="N96" i="1"/>
  <c r="Q96" i="1"/>
  <c r="S96" i="1"/>
  <c r="U96" i="1"/>
  <c r="T97" i="1"/>
  <c r="N97" i="1"/>
  <c r="Q97" i="1"/>
  <c r="S97" i="1"/>
  <c r="U97" i="1"/>
  <c r="T98" i="1"/>
  <c r="N98" i="1"/>
  <c r="S98" i="1"/>
  <c r="U98" i="1"/>
  <c r="Q98" i="1"/>
  <c r="T99" i="1"/>
  <c r="N99" i="1"/>
  <c r="S99" i="1"/>
  <c r="U99" i="1"/>
  <c r="Q99" i="1"/>
  <c r="T100" i="1"/>
  <c r="N100" i="1"/>
  <c r="Q100" i="1"/>
  <c r="S100" i="1"/>
  <c r="U100" i="1"/>
  <c r="T101" i="1"/>
  <c r="N101" i="1"/>
  <c r="Q101" i="1"/>
  <c r="S101" i="1"/>
  <c r="U101" i="1"/>
  <c r="T102" i="1"/>
  <c r="N102" i="1"/>
  <c r="S102" i="1"/>
  <c r="U102" i="1"/>
  <c r="Q102" i="1"/>
  <c r="T103" i="1"/>
  <c r="N103" i="1"/>
  <c r="S103" i="1"/>
  <c r="U103" i="1"/>
  <c r="Q103" i="1"/>
  <c r="T104" i="1"/>
  <c r="N104" i="1"/>
  <c r="Q104" i="1"/>
  <c r="S104" i="1"/>
  <c r="U104" i="1"/>
  <c r="T105" i="1"/>
  <c r="N105" i="1"/>
  <c r="Q105" i="1"/>
  <c r="S105" i="1"/>
  <c r="U105" i="1"/>
  <c r="T106" i="1"/>
  <c r="N106" i="1"/>
  <c r="S106" i="1"/>
  <c r="U106" i="1"/>
  <c r="Q106" i="1"/>
  <c r="T107" i="1"/>
  <c r="N107" i="1"/>
  <c r="S107" i="1"/>
  <c r="U107" i="1"/>
  <c r="Q107" i="1"/>
  <c r="T108" i="1"/>
  <c r="N108" i="1"/>
  <c r="Q108" i="1"/>
  <c r="S108" i="1"/>
  <c r="U108" i="1"/>
  <c r="T109" i="1"/>
  <c r="N109" i="1"/>
  <c r="Q109" i="1"/>
  <c r="S109" i="1"/>
  <c r="U109" i="1"/>
  <c r="T110" i="1"/>
  <c r="N110" i="1"/>
  <c r="S110" i="1"/>
  <c r="U110" i="1"/>
  <c r="Q110" i="1"/>
  <c r="T111" i="1"/>
  <c r="N111" i="1"/>
  <c r="S111" i="1"/>
  <c r="U111" i="1"/>
  <c r="Q111" i="1"/>
  <c r="T112" i="1"/>
  <c r="N112" i="1"/>
  <c r="Q112" i="1"/>
  <c r="S112" i="1"/>
  <c r="U112" i="1"/>
  <c r="T113" i="1"/>
  <c r="N113" i="1"/>
  <c r="Q113" i="1"/>
  <c r="S113" i="1"/>
  <c r="U113" i="1"/>
  <c r="T114" i="1"/>
  <c r="N114" i="1"/>
  <c r="S114" i="1"/>
  <c r="U114" i="1"/>
  <c r="Q114" i="1"/>
  <c r="T115" i="1"/>
  <c r="N115" i="1"/>
  <c r="S115" i="1"/>
  <c r="U115" i="1"/>
  <c r="Q115" i="1"/>
  <c r="T116" i="1"/>
  <c r="N116" i="1"/>
  <c r="Q116" i="1"/>
  <c r="S116" i="1"/>
  <c r="U116" i="1"/>
  <c r="T117" i="1"/>
  <c r="N117" i="1"/>
  <c r="Q117" i="1"/>
  <c r="S117" i="1"/>
  <c r="U117" i="1"/>
  <c r="T118" i="1"/>
  <c r="N118" i="1"/>
  <c r="S118" i="1"/>
  <c r="U118" i="1"/>
  <c r="Q118" i="1"/>
  <c r="T119" i="1"/>
  <c r="N119" i="1"/>
  <c r="S119" i="1"/>
  <c r="U119" i="1"/>
  <c r="Q119" i="1"/>
  <c r="T120" i="1"/>
  <c r="N120" i="1"/>
  <c r="Q120" i="1"/>
  <c r="S120" i="1"/>
  <c r="U120" i="1"/>
  <c r="T121" i="1"/>
  <c r="N121" i="1"/>
  <c r="Q121" i="1"/>
  <c r="S121" i="1"/>
  <c r="U121" i="1"/>
  <c r="T122" i="1"/>
  <c r="N122" i="1"/>
  <c r="S122" i="1"/>
  <c r="U122" i="1"/>
  <c r="Q122" i="1"/>
  <c r="T123" i="1"/>
  <c r="N123" i="1"/>
  <c r="S123" i="1"/>
  <c r="U123" i="1"/>
  <c r="Q123" i="1"/>
  <c r="T124" i="1"/>
  <c r="N124" i="1"/>
  <c r="Q124" i="1"/>
  <c r="S124" i="1"/>
  <c r="U124" i="1"/>
  <c r="T125" i="1"/>
  <c r="N125" i="1"/>
  <c r="Q125" i="1"/>
  <c r="S125" i="1"/>
  <c r="U125" i="1"/>
  <c r="T126" i="1"/>
  <c r="N126" i="1"/>
  <c r="S126" i="1"/>
  <c r="U126" i="1"/>
  <c r="Q126" i="1"/>
  <c r="T127" i="1"/>
  <c r="N127" i="1"/>
  <c r="S127" i="1"/>
  <c r="U127" i="1"/>
  <c r="Q127" i="1"/>
  <c r="T128" i="1"/>
  <c r="N128" i="1"/>
  <c r="Q128" i="1"/>
  <c r="S128" i="1"/>
  <c r="U128" i="1"/>
  <c r="T129" i="1"/>
  <c r="N129" i="1"/>
  <c r="Q129" i="1"/>
  <c r="S129" i="1"/>
  <c r="U129" i="1"/>
  <c r="T130" i="1"/>
  <c r="N130" i="1"/>
  <c r="S130" i="1"/>
  <c r="U130" i="1"/>
  <c r="Q130" i="1"/>
  <c r="T131" i="1"/>
  <c r="N131" i="1"/>
  <c r="S131" i="1"/>
  <c r="U131" i="1"/>
  <c r="Q131" i="1"/>
  <c r="T132" i="1"/>
  <c r="N132" i="1"/>
  <c r="Q132" i="1"/>
  <c r="S132" i="1"/>
  <c r="U132" i="1"/>
  <c r="T133" i="1"/>
  <c r="N133" i="1"/>
  <c r="Q133" i="1"/>
  <c r="S133" i="1"/>
  <c r="U133" i="1"/>
  <c r="T134" i="1"/>
  <c r="N134" i="1"/>
  <c r="S134" i="1"/>
  <c r="U134" i="1"/>
  <c r="Q134" i="1"/>
  <c r="T135" i="1"/>
  <c r="N135" i="1"/>
  <c r="S135" i="1"/>
  <c r="U135" i="1"/>
  <c r="Q135" i="1"/>
  <c r="T136" i="1"/>
  <c r="N136" i="1"/>
  <c r="Q136" i="1"/>
  <c r="S136" i="1"/>
  <c r="U136" i="1"/>
  <c r="T137" i="1"/>
  <c r="N137" i="1"/>
  <c r="Q137" i="1"/>
  <c r="S137" i="1"/>
  <c r="U137" i="1"/>
  <c r="T138" i="1"/>
  <c r="N138" i="1"/>
  <c r="S138" i="1"/>
  <c r="U138" i="1"/>
  <c r="Q138" i="1"/>
  <c r="T139" i="1"/>
  <c r="N139" i="1"/>
  <c r="S139" i="1"/>
  <c r="U139" i="1"/>
  <c r="Q139" i="1"/>
  <c r="T140" i="1"/>
  <c r="N140" i="1"/>
  <c r="Q140" i="1"/>
  <c r="S140" i="1"/>
  <c r="U140" i="1"/>
  <c r="T141" i="1"/>
  <c r="N141" i="1"/>
  <c r="Q141" i="1"/>
  <c r="S141" i="1"/>
  <c r="U141" i="1"/>
  <c r="T142" i="1"/>
  <c r="N142" i="1"/>
  <c r="S142" i="1"/>
  <c r="U142" i="1"/>
  <c r="Q142" i="1"/>
  <c r="T143" i="1"/>
  <c r="N143" i="1"/>
  <c r="S143" i="1"/>
  <c r="U143" i="1"/>
  <c r="Q143" i="1"/>
  <c r="T144" i="1"/>
  <c r="N144" i="1"/>
  <c r="Q144" i="1"/>
  <c r="S144" i="1"/>
  <c r="U144" i="1"/>
  <c r="T145" i="1"/>
  <c r="N145" i="1"/>
  <c r="Q145" i="1"/>
  <c r="S145" i="1"/>
  <c r="U145" i="1"/>
  <c r="T146" i="1"/>
  <c r="N146" i="1"/>
  <c r="S146" i="1"/>
  <c r="U146" i="1"/>
  <c r="Q146" i="1"/>
  <c r="T147" i="1"/>
  <c r="N147" i="1"/>
  <c r="S147" i="1"/>
  <c r="U147" i="1"/>
  <c r="Q147" i="1"/>
  <c r="T148" i="1"/>
  <c r="N148" i="1"/>
  <c r="Q148" i="1"/>
  <c r="S148" i="1"/>
  <c r="U148" i="1"/>
  <c r="T149" i="1"/>
  <c r="N149" i="1"/>
  <c r="Q149" i="1"/>
  <c r="S149" i="1"/>
  <c r="U149" i="1"/>
  <c r="T150" i="1"/>
  <c r="N150" i="1"/>
  <c r="S150" i="1"/>
  <c r="U150" i="1"/>
  <c r="Q150" i="1"/>
  <c r="T151" i="1"/>
  <c r="N151" i="1"/>
  <c r="S151" i="1"/>
  <c r="U151" i="1"/>
  <c r="Q151" i="1"/>
  <c r="T152" i="1"/>
  <c r="N152" i="1"/>
  <c r="Q152" i="1"/>
  <c r="S152" i="1"/>
  <c r="U152" i="1"/>
  <c r="T153" i="1"/>
  <c r="N153" i="1"/>
  <c r="Q153" i="1"/>
  <c r="S153" i="1"/>
  <c r="U153" i="1"/>
  <c r="T154" i="1"/>
  <c r="N154" i="1"/>
  <c r="S154" i="1"/>
  <c r="U154" i="1"/>
  <c r="Q154" i="1"/>
  <c r="T155" i="1"/>
  <c r="N155" i="1"/>
  <c r="S155" i="1"/>
  <c r="U155" i="1"/>
  <c r="Q155" i="1"/>
  <c r="T156" i="1"/>
  <c r="N156" i="1"/>
  <c r="Q156" i="1"/>
  <c r="S156" i="1"/>
  <c r="U156" i="1"/>
  <c r="T157" i="1"/>
  <c r="N157" i="1"/>
  <c r="Q157" i="1"/>
  <c r="S157" i="1"/>
  <c r="U157" i="1"/>
  <c r="T158" i="1"/>
  <c r="N158" i="1"/>
  <c r="S158" i="1"/>
  <c r="U158" i="1"/>
  <c r="Q158" i="1"/>
  <c r="T159" i="1"/>
  <c r="N159" i="1"/>
  <c r="S159" i="1"/>
  <c r="U159" i="1"/>
  <c r="Q159" i="1"/>
  <c r="T160" i="1"/>
  <c r="N160" i="1"/>
  <c r="Q160" i="1"/>
  <c r="S160" i="1"/>
  <c r="U160" i="1"/>
  <c r="T161" i="1"/>
  <c r="N161" i="1"/>
  <c r="Q161" i="1"/>
  <c r="S161" i="1"/>
  <c r="U161" i="1"/>
  <c r="T162" i="1"/>
  <c r="N162" i="1"/>
  <c r="S162" i="1"/>
  <c r="U162" i="1"/>
  <c r="Q162" i="1"/>
  <c r="T163" i="1"/>
  <c r="N163" i="1"/>
  <c r="S163" i="1"/>
  <c r="U163" i="1"/>
  <c r="Q163" i="1"/>
  <c r="T164" i="1"/>
  <c r="N164" i="1"/>
  <c r="Q164" i="1"/>
  <c r="S164" i="1"/>
  <c r="U164" i="1"/>
  <c r="T165" i="1"/>
  <c r="N165" i="1"/>
  <c r="Q165" i="1"/>
  <c r="S165" i="1"/>
  <c r="U165" i="1"/>
  <c r="T166" i="1"/>
  <c r="N166" i="1"/>
  <c r="S166" i="1"/>
  <c r="U166" i="1"/>
  <c r="Q166" i="1"/>
  <c r="T167" i="1"/>
  <c r="N167" i="1"/>
  <c r="S167" i="1"/>
  <c r="U167" i="1"/>
  <c r="Q167" i="1"/>
  <c r="T168" i="1"/>
  <c r="N168" i="1"/>
  <c r="Q168" i="1"/>
  <c r="S168" i="1"/>
  <c r="U168" i="1"/>
  <c r="T169" i="1"/>
  <c r="N169" i="1"/>
  <c r="Q169" i="1"/>
  <c r="S169" i="1"/>
  <c r="U169" i="1"/>
  <c r="T170" i="1"/>
  <c r="N170" i="1"/>
  <c r="S170" i="1"/>
  <c r="U170" i="1"/>
  <c r="Q170" i="1"/>
  <c r="T171" i="1"/>
  <c r="N171" i="1"/>
  <c r="S171" i="1"/>
  <c r="U171" i="1"/>
  <c r="Q171" i="1"/>
  <c r="T172" i="1"/>
  <c r="N172" i="1"/>
  <c r="Q172" i="1"/>
  <c r="S172" i="1"/>
  <c r="U172" i="1"/>
  <c r="T173" i="1"/>
  <c r="N173" i="1"/>
  <c r="Q173" i="1"/>
  <c r="S173" i="1"/>
  <c r="U173" i="1"/>
  <c r="T174" i="1"/>
  <c r="N174" i="1"/>
  <c r="S174" i="1"/>
  <c r="U174" i="1"/>
  <c r="Q174" i="1"/>
  <c r="T175" i="1"/>
  <c r="N175" i="1"/>
  <c r="S175" i="1"/>
  <c r="U175" i="1"/>
  <c r="Q175" i="1"/>
  <c r="T176" i="1"/>
  <c r="N176" i="1"/>
  <c r="Q176" i="1"/>
  <c r="S176" i="1"/>
  <c r="U176" i="1"/>
  <c r="T177" i="1"/>
  <c r="N177" i="1"/>
  <c r="Q177" i="1"/>
  <c r="S177" i="1"/>
  <c r="U177" i="1"/>
  <c r="T178" i="1"/>
  <c r="N178" i="1"/>
  <c r="S178" i="1"/>
  <c r="U178" i="1"/>
  <c r="Q178" i="1"/>
  <c r="T179" i="1"/>
  <c r="N179" i="1"/>
  <c r="S179" i="1"/>
  <c r="U179" i="1"/>
  <c r="Q179" i="1"/>
  <c r="T180" i="1"/>
  <c r="N180" i="1"/>
  <c r="Q180" i="1"/>
  <c r="S180" i="1"/>
  <c r="U180" i="1"/>
  <c r="T181" i="1"/>
  <c r="N181" i="1"/>
  <c r="Q181" i="1"/>
  <c r="S181" i="1"/>
  <c r="U181" i="1"/>
  <c r="T182" i="1"/>
  <c r="N182" i="1"/>
  <c r="S182" i="1"/>
  <c r="U182" i="1"/>
  <c r="Q182" i="1"/>
  <c r="T183" i="1"/>
  <c r="N183" i="1"/>
  <c r="S183" i="1"/>
  <c r="U183" i="1"/>
  <c r="Q183" i="1"/>
  <c r="T184" i="1"/>
  <c r="N184" i="1"/>
  <c r="Q184" i="1"/>
  <c r="S184" i="1"/>
  <c r="U184" i="1"/>
  <c r="T185" i="1"/>
  <c r="N185" i="1"/>
  <c r="Q185" i="1"/>
  <c r="S185" i="1"/>
  <c r="U185" i="1"/>
  <c r="T186" i="1"/>
  <c r="N186" i="1"/>
  <c r="S186" i="1"/>
  <c r="U186" i="1"/>
  <c r="Q186" i="1"/>
  <c r="T187" i="1"/>
  <c r="N187" i="1"/>
  <c r="S187" i="1"/>
  <c r="U187" i="1"/>
  <c r="Q187" i="1"/>
  <c r="T188" i="1"/>
  <c r="N188" i="1"/>
  <c r="Q188" i="1"/>
  <c r="S188" i="1"/>
  <c r="U188" i="1"/>
  <c r="T189" i="1"/>
  <c r="N189" i="1"/>
  <c r="Q189" i="1"/>
  <c r="S189" i="1"/>
  <c r="U189" i="1"/>
  <c r="T190" i="1"/>
  <c r="N190" i="1"/>
  <c r="S190" i="1"/>
  <c r="U190" i="1"/>
  <c r="Q190" i="1"/>
  <c r="T191" i="1"/>
  <c r="N191" i="1"/>
  <c r="S191" i="1"/>
  <c r="U191" i="1"/>
  <c r="Q191" i="1"/>
  <c r="T192" i="1"/>
  <c r="N192" i="1"/>
  <c r="Q192" i="1"/>
  <c r="S192" i="1"/>
  <c r="U192" i="1"/>
  <c r="T193" i="1"/>
  <c r="N193" i="1"/>
  <c r="Q193" i="1"/>
  <c r="S193" i="1"/>
  <c r="U193" i="1"/>
  <c r="T194" i="1"/>
  <c r="N194" i="1"/>
  <c r="S194" i="1"/>
  <c r="U194" i="1"/>
  <c r="Q194" i="1"/>
  <c r="T195" i="1"/>
  <c r="N195" i="1"/>
  <c r="S195" i="1"/>
  <c r="U195" i="1"/>
  <c r="Q195" i="1"/>
  <c r="T196" i="1"/>
  <c r="N196" i="1"/>
  <c r="Q196" i="1"/>
  <c r="S196" i="1"/>
  <c r="U196" i="1"/>
  <c r="T197" i="1"/>
  <c r="N197" i="1"/>
  <c r="Q197" i="1"/>
  <c r="S197" i="1"/>
  <c r="U197" i="1"/>
  <c r="T198" i="1"/>
  <c r="N198" i="1"/>
  <c r="S198" i="1"/>
  <c r="U198" i="1"/>
  <c r="Q198" i="1"/>
  <c r="T199" i="1"/>
  <c r="N199" i="1"/>
  <c r="S199" i="1"/>
  <c r="U199" i="1"/>
  <c r="Q199" i="1"/>
  <c r="T200" i="1"/>
  <c r="N200" i="1"/>
  <c r="Q200" i="1"/>
  <c r="S200" i="1"/>
  <c r="U200" i="1"/>
  <c r="T201" i="1"/>
  <c r="N201" i="1"/>
  <c r="Q201" i="1"/>
  <c r="S201" i="1"/>
  <c r="U201" i="1"/>
  <c r="T202" i="1"/>
  <c r="N202" i="1"/>
  <c r="S202" i="1"/>
  <c r="U202" i="1"/>
  <c r="Q202" i="1"/>
  <c r="T203" i="1"/>
  <c r="N203" i="1"/>
  <c r="S203" i="1"/>
  <c r="U203" i="1"/>
  <c r="Q203" i="1"/>
  <c r="T204" i="1"/>
  <c r="N204" i="1"/>
  <c r="Q204" i="1"/>
  <c r="S204" i="1"/>
  <c r="U204" i="1"/>
  <c r="T205" i="1"/>
  <c r="N205" i="1"/>
  <c r="Q205" i="1"/>
  <c r="S205" i="1"/>
  <c r="U205" i="1"/>
  <c r="T206" i="1"/>
  <c r="N206" i="1"/>
  <c r="S206" i="1"/>
  <c r="U206" i="1"/>
  <c r="Q206" i="1"/>
  <c r="T207" i="1"/>
  <c r="N207" i="1"/>
  <c r="S207" i="1"/>
  <c r="U207" i="1"/>
  <c r="Q207" i="1"/>
  <c r="T208" i="1"/>
  <c r="N208" i="1"/>
  <c r="Q208" i="1"/>
  <c r="S208" i="1"/>
  <c r="U208" i="1"/>
  <c r="T209" i="1"/>
  <c r="N209" i="1"/>
  <c r="Q209" i="1"/>
  <c r="S209" i="1"/>
  <c r="U209" i="1"/>
  <c r="T210" i="1"/>
  <c r="N210" i="1"/>
  <c r="S210" i="1"/>
  <c r="U210" i="1"/>
  <c r="Q210" i="1"/>
  <c r="T211" i="1"/>
  <c r="N211" i="1"/>
  <c r="S211" i="1"/>
  <c r="U211" i="1"/>
  <c r="Q211" i="1"/>
  <c r="T212" i="1"/>
  <c r="N212" i="1"/>
  <c r="Q212" i="1"/>
  <c r="S212" i="1"/>
  <c r="U212" i="1"/>
  <c r="T213" i="1"/>
  <c r="N213" i="1"/>
  <c r="Q213" i="1"/>
  <c r="S213" i="1"/>
  <c r="U213" i="1"/>
  <c r="T214" i="1"/>
  <c r="N214" i="1"/>
  <c r="S214" i="1"/>
  <c r="U214" i="1"/>
  <c r="Q214" i="1"/>
  <c r="T215" i="1"/>
  <c r="N215" i="1"/>
  <c r="S215" i="1"/>
  <c r="U215" i="1"/>
  <c r="Q215" i="1"/>
  <c r="T216" i="1"/>
  <c r="N216" i="1"/>
  <c r="Q216" i="1"/>
  <c r="S216" i="1"/>
  <c r="U216" i="1"/>
  <c r="T217" i="1"/>
  <c r="N217" i="1"/>
  <c r="Q217" i="1"/>
  <c r="S217" i="1"/>
  <c r="U217" i="1"/>
  <c r="T218" i="1"/>
  <c r="N218" i="1"/>
  <c r="S218" i="1"/>
  <c r="U218" i="1"/>
  <c r="Q218" i="1"/>
  <c r="T219" i="1"/>
  <c r="N219" i="1"/>
  <c r="S219" i="1"/>
  <c r="U219" i="1"/>
  <c r="Q219" i="1"/>
  <c r="T220" i="1"/>
  <c r="N220" i="1"/>
  <c r="Q220" i="1"/>
  <c r="S220" i="1"/>
  <c r="U220" i="1"/>
  <c r="T221" i="1"/>
  <c r="N221" i="1"/>
  <c r="Q221" i="1"/>
  <c r="S221" i="1"/>
  <c r="U221" i="1"/>
  <c r="T222" i="1"/>
  <c r="N222" i="1"/>
  <c r="S222" i="1"/>
  <c r="U222" i="1"/>
  <c r="Q222" i="1"/>
  <c r="T223" i="1"/>
  <c r="N223" i="1"/>
  <c r="S223" i="1"/>
  <c r="U223" i="1"/>
  <c r="Q223" i="1"/>
  <c r="R223" i="1"/>
  <c r="T224" i="1"/>
  <c r="N224" i="1"/>
  <c r="Q224" i="1"/>
  <c r="S224" i="1"/>
  <c r="U224" i="1"/>
  <c r="T225" i="1"/>
  <c r="N225" i="1"/>
  <c r="Q225" i="1"/>
  <c r="S225" i="1"/>
  <c r="U225" i="1"/>
  <c r="T226" i="1"/>
  <c r="N226" i="1"/>
  <c r="S226" i="1"/>
  <c r="U226" i="1"/>
  <c r="Q226" i="1"/>
  <c r="T227" i="1"/>
  <c r="N227" i="1"/>
  <c r="S227" i="1"/>
  <c r="U227" i="1"/>
  <c r="Q227" i="1"/>
  <c r="R227" i="1"/>
  <c r="T228" i="1"/>
  <c r="N228" i="1"/>
  <c r="Q228" i="1"/>
  <c r="S228" i="1"/>
  <c r="U228" i="1"/>
  <c r="T229" i="1"/>
  <c r="N229" i="1"/>
  <c r="Q229" i="1"/>
  <c r="S229" i="1"/>
  <c r="U229" i="1"/>
  <c r="T230" i="1"/>
  <c r="N230" i="1"/>
  <c r="S230" i="1"/>
  <c r="U230" i="1"/>
  <c r="Q230" i="1"/>
  <c r="T231" i="1"/>
  <c r="N231" i="1"/>
  <c r="S231" i="1"/>
  <c r="U231" i="1"/>
  <c r="Q231" i="1"/>
  <c r="R231" i="1"/>
  <c r="T232" i="1"/>
  <c r="N232" i="1"/>
  <c r="Q232" i="1"/>
  <c r="S232" i="1"/>
  <c r="U232" i="1"/>
  <c r="T233" i="1"/>
  <c r="N233" i="1"/>
  <c r="Q233" i="1"/>
  <c r="S233" i="1"/>
  <c r="U233" i="1"/>
  <c r="T234" i="1"/>
  <c r="N234" i="1"/>
  <c r="S234" i="1"/>
  <c r="U234" i="1"/>
  <c r="Q234" i="1"/>
  <c r="T235" i="1"/>
  <c r="N235" i="1"/>
  <c r="S235" i="1"/>
  <c r="U235" i="1"/>
  <c r="Q235" i="1"/>
  <c r="R235" i="1"/>
  <c r="T236" i="1"/>
  <c r="N236" i="1"/>
  <c r="Q236" i="1"/>
  <c r="S236" i="1"/>
  <c r="U236" i="1"/>
  <c r="R236" i="1"/>
  <c r="R234" i="1"/>
  <c r="R232" i="1"/>
  <c r="R230" i="1"/>
  <c r="R228" i="1"/>
  <c r="R226" i="1"/>
  <c r="R224" i="1"/>
  <c r="R222" i="1"/>
  <c r="R220" i="1"/>
  <c r="R219" i="1"/>
  <c r="R218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N53" i="2"/>
  <c r="Q53" i="2"/>
  <c r="S53" i="2"/>
  <c r="T53" i="2"/>
  <c r="U53" i="2"/>
  <c r="R53" i="2"/>
  <c r="N52" i="2"/>
  <c r="S52" i="2"/>
  <c r="Q52" i="2"/>
  <c r="T52" i="2"/>
  <c r="R52" i="2"/>
  <c r="N51" i="2"/>
  <c r="Q51" i="2"/>
  <c r="R51" i="2"/>
  <c r="T51" i="2"/>
  <c r="N50" i="2"/>
  <c r="S50" i="2"/>
  <c r="Q50" i="2"/>
  <c r="T50" i="2"/>
  <c r="R50" i="2"/>
  <c r="N49" i="2"/>
  <c r="Q49" i="2"/>
  <c r="S49" i="2"/>
  <c r="T49" i="2"/>
  <c r="N48" i="2"/>
  <c r="S48" i="2"/>
  <c r="Q48" i="2"/>
  <c r="T48" i="2"/>
  <c r="U48" i="2"/>
  <c r="R48" i="2"/>
  <c r="N47" i="2"/>
  <c r="Q47" i="2"/>
  <c r="S47" i="2"/>
  <c r="T47" i="2"/>
  <c r="R47" i="2"/>
  <c r="N46" i="2"/>
  <c r="S46" i="2"/>
  <c r="Q46" i="2"/>
  <c r="T46" i="2"/>
  <c r="U46" i="2"/>
  <c r="R46" i="2"/>
  <c r="N45" i="2"/>
  <c r="Q45" i="2"/>
  <c r="S45" i="2"/>
  <c r="T45" i="2"/>
  <c r="R45" i="2"/>
  <c r="N44" i="2"/>
  <c r="S44" i="2"/>
  <c r="Q44" i="2"/>
  <c r="T44" i="2"/>
  <c r="U44" i="2"/>
  <c r="R44" i="2"/>
  <c r="N43" i="2"/>
  <c r="Q43" i="2"/>
  <c r="S43" i="2"/>
  <c r="T43" i="2"/>
  <c r="R43" i="2"/>
  <c r="N42" i="2"/>
  <c r="S42" i="2"/>
  <c r="Q42" i="2"/>
  <c r="T42" i="2"/>
  <c r="U42" i="2"/>
  <c r="R42" i="2"/>
  <c r="N41" i="2"/>
  <c r="Q41" i="2"/>
  <c r="S41" i="2"/>
  <c r="T41" i="2"/>
  <c r="R41" i="2"/>
  <c r="N40" i="2"/>
  <c r="S40" i="2"/>
  <c r="Q40" i="2"/>
  <c r="T40" i="2"/>
  <c r="U40" i="2"/>
  <c r="R40" i="2"/>
  <c r="N39" i="2"/>
  <c r="Q39" i="2"/>
  <c r="S39" i="2"/>
  <c r="T39" i="2"/>
  <c r="R39" i="2"/>
  <c r="N38" i="2"/>
  <c r="S38" i="2"/>
  <c r="Q38" i="2"/>
  <c r="T38" i="2"/>
  <c r="U38" i="2"/>
  <c r="R38" i="2"/>
  <c r="N37" i="2"/>
  <c r="Q37" i="2"/>
  <c r="S37" i="2"/>
  <c r="T37" i="2"/>
  <c r="R37" i="2"/>
  <c r="N36" i="2"/>
  <c r="S36" i="2"/>
  <c r="Q36" i="2"/>
  <c r="T36" i="2"/>
  <c r="U36" i="2"/>
  <c r="R36" i="2"/>
  <c r="N35" i="2"/>
  <c r="Q35" i="2"/>
  <c r="S35" i="2"/>
  <c r="T35" i="2"/>
  <c r="U35" i="2"/>
  <c r="N34" i="2"/>
  <c r="S34" i="2"/>
  <c r="Q34" i="2"/>
  <c r="T34" i="2"/>
  <c r="U34" i="2"/>
  <c r="R34" i="2"/>
  <c r="N33" i="2"/>
  <c r="Q33" i="2"/>
  <c r="S33" i="2"/>
  <c r="T33" i="2"/>
  <c r="U33" i="2"/>
  <c r="N32" i="2"/>
  <c r="S32" i="2"/>
  <c r="Q32" i="2"/>
  <c r="T32" i="2"/>
  <c r="R32" i="2"/>
  <c r="N31" i="2"/>
  <c r="Q31" i="2"/>
  <c r="S31" i="2"/>
  <c r="T31" i="2"/>
  <c r="U31" i="2"/>
  <c r="N30" i="2"/>
  <c r="S30" i="2"/>
  <c r="Q30" i="2"/>
  <c r="T30" i="2"/>
  <c r="R30" i="2"/>
  <c r="N29" i="2"/>
  <c r="Q29" i="2"/>
  <c r="S29" i="2"/>
  <c r="T29" i="2"/>
  <c r="R29" i="2"/>
  <c r="N28" i="2"/>
  <c r="S28" i="2"/>
  <c r="Q28" i="2"/>
  <c r="T28" i="2"/>
  <c r="R28" i="2"/>
  <c r="N27" i="2"/>
  <c r="Q27" i="2"/>
  <c r="S27" i="2"/>
  <c r="T27" i="2"/>
  <c r="R27" i="2"/>
  <c r="N26" i="2"/>
  <c r="S26" i="2"/>
  <c r="Q26" i="2"/>
  <c r="T26" i="2"/>
  <c r="R26" i="2"/>
  <c r="N25" i="2"/>
  <c r="Q25" i="2"/>
  <c r="S25" i="2"/>
  <c r="T25" i="2"/>
  <c r="R25" i="2"/>
  <c r="N24" i="2"/>
  <c r="S24" i="2"/>
  <c r="Q24" i="2"/>
  <c r="T24" i="2"/>
  <c r="R24" i="2"/>
  <c r="N23" i="2"/>
  <c r="Q23" i="2"/>
  <c r="S23" i="2"/>
  <c r="T23" i="2"/>
  <c r="R23" i="2"/>
  <c r="N22" i="2"/>
  <c r="S22" i="2"/>
  <c r="Q22" i="2"/>
  <c r="T22" i="2"/>
  <c r="R22" i="2"/>
  <c r="N21" i="2"/>
  <c r="Q21" i="2"/>
  <c r="S21" i="2"/>
  <c r="T21" i="2"/>
  <c r="R21" i="2"/>
  <c r="N20" i="2"/>
  <c r="S20" i="2"/>
  <c r="Q20" i="2"/>
  <c r="T20" i="2"/>
  <c r="R20" i="2"/>
  <c r="N19" i="2"/>
  <c r="Q19" i="2"/>
  <c r="S19" i="2"/>
  <c r="T19" i="2"/>
  <c r="N18" i="2"/>
  <c r="S18" i="2"/>
  <c r="Q18" i="2"/>
  <c r="T18" i="2"/>
  <c r="U18" i="2"/>
  <c r="R18" i="2"/>
  <c r="N17" i="2"/>
  <c r="Q17" i="2"/>
  <c r="S17" i="2"/>
  <c r="T17" i="2"/>
  <c r="U17" i="2"/>
  <c r="R17" i="2"/>
  <c r="N16" i="2"/>
  <c r="S16" i="2"/>
  <c r="Q16" i="2"/>
  <c r="T16" i="2"/>
  <c r="U16" i="2"/>
  <c r="R16" i="2"/>
  <c r="N15" i="2"/>
  <c r="Q15" i="2"/>
  <c r="R15" i="2"/>
  <c r="T15" i="2"/>
  <c r="N14" i="2"/>
  <c r="S14" i="2"/>
  <c r="Q14" i="2"/>
  <c r="T14" i="2"/>
  <c r="U14" i="2"/>
  <c r="R14" i="2"/>
  <c r="N13" i="2"/>
  <c r="Q13" i="2"/>
  <c r="S13" i="2"/>
  <c r="T13" i="2"/>
  <c r="U13" i="2"/>
  <c r="N12" i="2"/>
  <c r="S12" i="2"/>
  <c r="Q12" i="2"/>
  <c r="T12" i="2"/>
  <c r="R12" i="2"/>
  <c r="N11" i="2"/>
  <c r="Q11" i="2"/>
  <c r="R11" i="2"/>
  <c r="T11" i="2"/>
  <c r="N10" i="2"/>
  <c r="S10" i="2"/>
  <c r="Q10" i="2"/>
  <c r="T10" i="2"/>
  <c r="R10" i="2"/>
  <c r="N9" i="2"/>
  <c r="Q9" i="2"/>
  <c r="R9" i="2"/>
  <c r="T9" i="2"/>
  <c r="N8" i="2"/>
  <c r="S8" i="2"/>
  <c r="U8" i="2"/>
  <c r="Q8" i="2"/>
  <c r="T8" i="2"/>
  <c r="R8" i="2"/>
  <c r="N7" i="2"/>
  <c r="Q7" i="2"/>
  <c r="R7" i="2"/>
  <c r="S7" i="2"/>
  <c r="T7" i="2"/>
  <c r="U7" i="2"/>
  <c r="N6" i="2"/>
  <c r="S6" i="2"/>
  <c r="U6" i="2"/>
  <c r="Q6" i="2"/>
  <c r="T6" i="2"/>
  <c r="R6" i="2"/>
  <c r="N5" i="2"/>
  <c r="Q5" i="2"/>
  <c r="S5" i="2"/>
  <c r="T5" i="2"/>
  <c r="U5" i="2"/>
  <c r="R5" i="2"/>
  <c r="T4" i="13"/>
  <c r="U4" i="13"/>
  <c r="U12" i="2"/>
  <c r="U32" i="2"/>
  <c r="U10" i="2"/>
  <c r="U19" i="2"/>
  <c r="U20" i="2"/>
  <c r="U21" i="2"/>
  <c r="U22" i="2"/>
  <c r="U23" i="2"/>
  <c r="U24" i="2"/>
  <c r="U25" i="2"/>
  <c r="U26" i="2"/>
  <c r="U27" i="2"/>
  <c r="U28" i="2"/>
  <c r="U29" i="2"/>
  <c r="U30" i="2"/>
  <c r="U49" i="2"/>
  <c r="U50" i="2"/>
  <c r="U37" i="2"/>
  <c r="U39" i="2"/>
  <c r="U41" i="2"/>
  <c r="U43" i="2"/>
  <c r="U45" i="2"/>
  <c r="U47" i="2"/>
  <c r="U52" i="2"/>
  <c r="R13" i="2"/>
  <c r="R33" i="2"/>
  <c r="R35" i="2"/>
  <c r="S95" i="1"/>
  <c r="U95" i="1"/>
  <c r="S87" i="1"/>
  <c r="U87" i="1"/>
  <c r="S79" i="1"/>
  <c r="U79" i="1"/>
  <c r="S71" i="1"/>
  <c r="U71" i="1"/>
  <c r="U7" i="6"/>
  <c r="R9" i="6"/>
  <c r="S9" i="6"/>
  <c r="U15" i="6"/>
  <c r="R17" i="6"/>
  <c r="S17" i="6"/>
  <c r="U23" i="6"/>
  <c r="R25" i="6"/>
  <c r="S25" i="6"/>
  <c r="U31" i="6"/>
  <c r="R33" i="6"/>
  <c r="S33" i="6"/>
  <c r="U6" i="3"/>
  <c r="U12" i="3"/>
  <c r="U22" i="3"/>
  <c r="U28" i="3"/>
  <c r="U38" i="3"/>
  <c r="U44" i="3"/>
  <c r="U54" i="3"/>
  <c r="U60" i="3"/>
  <c r="U70" i="3"/>
  <c r="U76" i="3"/>
  <c r="U86" i="3"/>
  <c r="U92" i="3"/>
  <c r="U102" i="3"/>
  <c r="U108" i="3"/>
  <c r="U118" i="3"/>
  <c r="U124" i="3"/>
  <c r="U134" i="3"/>
  <c r="U162" i="3"/>
  <c r="R19" i="2"/>
  <c r="R31" i="2"/>
  <c r="R49" i="2"/>
  <c r="U8" i="3"/>
  <c r="U18" i="3"/>
  <c r="U24" i="3"/>
  <c r="U34" i="3"/>
  <c r="U40" i="3"/>
  <c r="U50" i="3"/>
  <c r="U56" i="3"/>
  <c r="U66" i="3"/>
  <c r="U72" i="3"/>
  <c r="U82" i="3"/>
  <c r="U88" i="3"/>
  <c r="U98" i="3"/>
  <c r="U104" i="3"/>
  <c r="U114" i="3"/>
  <c r="U120" i="3"/>
  <c r="U130" i="3"/>
  <c r="U136" i="3"/>
  <c r="U146" i="3"/>
  <c r="U210" i="3"/>
  <c r="S9" i="2"/>
  <c r="U9" i="2"/>
  <c r="S11" i="2"/>
  <c r="U11" i="2"/>
  <c r="S15" i="2"/>
  <c r="U15" i="2"/>
  <c r="S51" i="2"/>
  <c r="U51" i="2"/>
  <c r="R213" i="1"/>
  <c r="R217" i="1"/>
  <c r="R221" i="1"/>
  <c r="R225" i="1"/>
  <c r="R229" i="1"/>
  <c r="R233" i="1"/>
  <c r="R5" i="6"/>
  <c r="S5" i="6"/>
  <c r="U5" i="6"/>
  <c r="R13" i="6"/>
  <c r="S13" i="6"/>
  <c r="U13" i="6"/>
  <c r="R21" i="6"/>
  <c r="S21" i="6"/>
  <c r="U21" i="6"/>
  <c r="R29" i="6"/>
  <c r="S29" i="6"/>
  <c r="U29" i="6"/>
  <c r="U126" i="3"/>
  <c r="U142" i="3"/>
  <c r="U194" i="3"/>
  <c r="U234" i="3"/>
  <c r="U258" i="3"/>
  <c r="U9" i="6"/>
  <c r="U17" i="6"/>
  <c r="U25" i="6"/>
  <c r="U33" i="6"/>
  <c r="T149" i="3"/>
  <c r="U149" i="3"/>
  <c r="T151" i="3"/>
  <c r="U151" i="3"/>
  <c r="R155" i="3"/>
  <c r="N157" i="3"/>
  <c r="S157" i="3"/>
  <c r="U157" i="3"/>
  <c r="T165" i="3"/>
  <c r="U165" i="3"/>
  <c r="T167" i="3"/>
  <c r="U167" i="3"/>
  <c r="R171" i="3"/>
  <c r="N173" i="3"/>
  <c r="S173" i="3"/>
  <c r="U173" i="3"/>
  <c r="T181" i="3"/>
  <c r="U181" i="3"/>
  <c r="T183" i="3"/>
  <c r="U183" i="3"/>
  <c r="R187" i="3"/>
  <c r="N189" i="3"/>
  <c r="S189" i="3"/>
  <c r="U189" i="3"/>
  <c r="T197" i="3"/>
  <c r="U197" i="3"/>
  <c r="T199" i="3"/>
  <c r="U199" i="3"/>
  <c r="R203" i="3"/>
  <c r="N205" i="3"/>
  <c r="S205" i="3"/>
  <c r="U205" i="3"/>
  <c r="T213" i="3"/>
  <c r="U213" i="3"/>
  <c r="T215" i="3"/>
  <c r="U215" i="3"/>
  <c r="R219" i="3"/>
  <c r="N221" i="3"/>
  <c r="S221" i="3"/>
  <c r="U221" i="3"/>
  <c r="T229" i="3"/>
  <c r="U229" i="3"/>
  <c r="T231" i="3"/>
  <c r="U231" i="3"/>
  <c r="R235" i="3"/>
  <c r="N237" i="3"/>
  <c r="S237" i="3"/>
  <c r="U237" i="3"/>
  <c r="T245" i="3"/>
  <c r="U245" i="3"/>
  <c r="T247" i="3"/>
  <c r="U247" i="3"/>
  <c r="R251" i="3"/>
  <c r="N253" i="3"/>
  <c r="S253" i="3"/>
  <c r="U253" i="3"/>
  <c r="N262" i="3"/>
  <c r="S262" i="3"/>
  <c r="U262" i="3"/>
  <c r="S268" i="3"/>
  <c r="U268" i="3"/>
  <c r="S269" i="3"/>
  <c r="U269" i="3"/>
  <c r="T270" i="3"/>
  <c r="U270" i="3"/>
  <c r="T275" i="3"/>
  <c r="U275" i="3"/>
  <c r="R276" i="3"/>
  <c r="N278" i="3"/>
  <c r="S278" i="3"/>
  <c r="U278" i="3"/>
  <c r="S284" i="3"/>
  <c r="U284" i="3"/>
  <c r="S285" i="3"/>
  <c r="U285" i="3"/>
  <c r="T286" i="3"/>
  <c r="U286" i="3"/>
  <c r="T291" i="3"/>
  <c r="U291" i="3"/>
  <c r="R292" i="3"/>
  <c r="N294" i="3"/>
  <c r="S294" i="3"/>
  <c r="U294" i="3"/>
  <c r="S300" i="3"/>
  <c r="U300" i="3"/>
  <c r="S301" i="3"/>
  <c r="U301" i="3"/>
  <c r="T302" i="3"/>
  <c r="U302" i="3"/>
  <c r="T307" i="3"/>
  <c r="U307" i="3"/>
  <c r="R308" i="3"/>
  <c r="N310" i="3"/>
  <c r="S310" i="3"/>
  <c r="U310" i="3"/>
  <c r="S316" i="3"/>
  <c r="U316" i="3"/>
  <c r="S317" i="3"/>
  <c r="U317" i="3"/>
  <c r="T318" i="3"/>
  <c r="U318" i="3"/>
  <c r="T323" i="3"/>
  <c r="U323" i="3"/>
  <c r="R324" i="3"/>
  <c r="N326" i="3"/>
  <c r="S326" i="3"/>
  <c r="U326" i="3"/>
  <c r="S332" i="3"/>
  <c r="U332" i="3"/>
  <c r="S333" i="3"/>
  <c r="U333" i="3"/>
  <c r="T334" i="3"/>
  <c r="U334" i="3"/>
  <c r="S30" i="5"/>
  <c r="U30" i="5"/>
  <c r="S26" i="5"/>
  <c r="U26" i="5"/>
  <c r="S22" i="5"/>
  <c r="U22" i="5"/>
  <c r="S18" i="5"/>
  <c r="U18" i="5"/>
  <c r="S14" i="5"/>
  <c r="U14" i="5"/>
  <c r="S10" i="5"/>
  <c r="U10" i="5"/>
  <c r="S6" i="5"/>
  <c r="U6" i="5"/>
  <c r="R58" i="5"/>
  <c r="S55" i="5"/>
  <c r="U55" i="5"/>
  <c r="U45" i="5"/>
  <c r="U37" i="5"/>
  <c r="U97" i="5"/>
  <c r="U89" i="5"/>
  <c r="U81" i="5"/>
  <c r="U155" i="3"/>
  <c r="U171" i="3"/>
  <c r="U187" i="3"/>
  <c r="U203" i="3"/>
  <c r="U219" i="3"/>
  <c r="U235" i="3"/>
  <c r="U251" i="3"/>
  <c r="S56" i="5"/>
  <c r="U56" i="5"/>
  <c r="R56" i="5"/>
  <c r="S73" i="4"/>
  <c r="S69" i="4"/>
  <c r="S65" i="4"/>
  <c r="S61" i="4"/>
  <c r="U61" i="4"/>
  <c r="S57" i="4"/>
  <c r="S53" i="4"/>
  <c r="S49" i="4"/>
  <c r="S45" i="4"/>
  <c r="U45" i="4"/>
  <c r="S41" i="4"/>
  <c r="S37" i="4"/>
  <c r="S33" i="4"/>
  <c r="S29" i="4"/>
  <c r="U29" i="4"/>
  <c r="S25" i="4"/>
  <c r="S21" i="4"/>
  <c r="S17" i="4"/>
  <c r="U17" i="4"/>
  <c r="T159" i="3"/>
  <c r="U159" i="3"/>
  <c r="T175" i="3"/>
  <c r="U175" i="3"/>
  <c r="T191" i="3"/>
  <c r="U191" i="3"/>
  <c r="T207" i="3"/>
  <c r="U207" i="3"/>
  <c r="T223" i="3"/>
  <c r="U223" i="3"/>
  <c r="T239" i="3"/>
  <c r="U239" i="3"/>
  <c r="T255" i="3"/>
  <c r="U255" i="3"/>
  <c r="S261" i="3"/>
  <c r="U261" i="3"/>
  <c r="T267" i="3"/>
  <c r="U267" i="3"/>
  <c r="S277" i="3"/>
  <c r="U277" i="3"/>
  <c r="T283" i="3"/>
  <c r="U283" i="3"/>
  <c r="S293" i="3"/>
  <c r="U293" i="3"/>
  <c r="T299" i="3"/>
  <c r="U299" i="3"/>
  <c r="S309" i="3"/>
  <c r="U309" i="3"/>
  <c r="T315" i="3"/>
  <c r="U315" i="3"/>
  <c r="S325" i="3"/>
  <c r="U325" i="3"/>
  <c r="T331" i="3"/>
  <c r="U331" i="3"/>
  <c r="S31" i="5"/>
  <c r="U31" i="5"/>
  <c r="S27" i="5"/>
  <c r="U27" i="5"/>
  <c r="S23" i="5"/>
  <c r="U23" i="5"/>
  <c r="S19" i="5"/>
  <c r="U19" i="5"/>
  <c r="S15" i="5"/>
  <c r="U15" i="5"/>
  <c r="S11" i="5"/>
  <c r="U11" i="5"/>
  <c r="S7" i="5"/>
  <c r="U7" i="5"/>
  <c r="U49" i="5"/>
  <c r="U41" i="5"/>
  <c r="U33" i="5"/>
  <c r="U93" i="5"/>
  <c r="U85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147" i="3"/>
  <c r="U163" i="3"/>
  <c r="U179" i="3"/>
  <c r="U195" i="3"/>
  <c r="U211" i="3"/>
  <c r="U227" i="3"/>
  <c r="U243" i="3"/>
  <c r="U259" i="3"/>
  <c r="U263" i="3"/>
  <c r="U279" i="3"/>
  <c r="U295" i="3"/>
  <c r="U311" i="3"/>
  <c r="U327" i="3"/>
  <c r="U64" i="5"/>
  <c r="U63" i="5"/>
  <c r="U62" i="5"/>
  <c r="U61" i="5"/>
  <c r="U110" i="5"/>
  <c r="U109" i="5"/>
  <c r="U108" i="5"/>
  <c r="U107" i="5"/>
  <c r="U106" i="5"/>
  <c r="U105" i="5"/>
  <c r="U104" i="5"/>
  <c r="U103" i="5"/>
  <c r="U102" i="5"/>
  <c r="U101" i="5"/>
  <c r="U100" i="5"/>
  <c r="U115" i="5"/>
  <c r="U114" i="5"/>
  <c r="U113" i="5"/>
  <c r="U112" i="5"/>
  <c r="U111" i="5"/>
  <c r="U143" i="5"/>
  <c r="U142" i="5"/>
  <c r="U141" i="5"/>
  <c r="U140" i="5"/>
  <c r="U139" i="5"/>
  <c r="U138" i="5"/>
  <c r="U137" i="5"/>
  <c r="U136" i="5"/>
  <c r="U135" i="5"/>
  <c r="U134" i="5"/>
  <c r="U133" i="5"/>
  <c r="U132" i="5"/>
  <c r="U131" i="5"/>
  <c r="U130" i="5"/>
  <c r="U129" i="5"/>
  <c r="U128" i="5"/>
  <c r="U127" i="5"/>
  <c r="U126" i="5"/>
  <c r="U125" i="5"/>
  <c r="U124" i="5"/>
  <c r="U123" i="5"/>
  <c r="U122" i="5"/>
  <c r="U121" i="5"/>
  <c r="U120" i="5"/>
  <c r="U119" i="5"/>
  <c r="U118" i="5"/>
  <c r="U117" i="5"/>
  <c r="U116" i="5"/>
  <c r="U189" i="5"/>
  <c r="U188" i="5"/>
  <c r="U187" i="5"/>
  <c r="U186" i="5"/>
  <c r="U185" i="5"/>
  <c r="U184" i="5"/>
  <c r="U183" i="5"/>
  <c r="U182" i="5"/>
  <c r="U181" i="5"/>
  <c r="U180" i="5"/>
  <c r="U179" i="5"/>
  <c r="U178" i="5"/>
  <c r="U177" i="5"/>
  <c r="U176" i="5"/>
  <c r="U175" i="5"/>
  <c r="U174" i="5"/>
  <c r="U173" i="5"/>
  <c r="U172" i="5"/>
  <c r="U171" i="5"/>
  <c r="U170" i="5"/>
  <c r="U169" i="5"/>
  <c r="U168" i="5"/>
  <c r="U167" i="5"/>
  <c r="U166" i="5"/>
  <c r="U165" i="5"/>
  <c r="U164" i="5"/>
  <c r="U163" i="5"/>
  <c r="U162" i="5"/>
  <c r="U161" i="5"/>
  <c r="U160" i="5"/>
  <c r="U159" i="5"/>
  <c r="U158" i="5"/>
  <c r="U157" i="5"/>
  <c r="U156" i="5"/>
  <c r="U155" i="5"/>
  <c r="U154" i="5"/>
  <c r="U153" i="5"/>
  <c r="U152" i="5"/>
  <c r="U151" i="5"/>
  <c r="U150" i="5"/>
  <c r="U149" i="5"/>
  <c r="U148" i="5"/>
  <c r="U147" i="5"/>
  <c r="U146" i="5"/>
  <c r="U145" i="5"/>
  <c r="U144" i="5"/>
  <c r="U242" i="5"/>
  <c r="U241" i="5"/>
  <c r="U240" i="5"/>
  <c r="U239" i="5"/>
  <c r="U238" i="5"/>
  <c r="U237" i="5"/>
  <c r="U236" i="5"/>
  <c r="U235" i="5"/>
  <c r="U234" i="5"/>
  <c r="U233" i="5"/>
  <c r="U232" i="5"/>
  <c r="U231" i="5"/>
  <c r="U230" i="5"/>
  <c r="U229" i="5"/>
  <c r="U228" i="5"/>
  <c r="U227" i="5"/>
  <c r="U226" i="5"/>
  <c r="U225" i="5"/>
  <c r="U224" i="5"/>
  <c r="U223" i="5"/>
  <c r="U222" i="5"/>
  <c r="U221" i="5"/>
  <c r="U220" i="5"/>
  <c r="U219" i="5"/>
  <c r="U218" i="5"/>
  <c r="U217" i="5"/>
  <c r="U216" i="5"/>
  <c r="U215" i="5"/>
  <c r="U214" i="5"/>
  <c r="U213" i="5"/>
  <c r="U212" i="5"/>
  <c r="U211" i="5"/>
  <c r="U210" i="5"/>
  <c r="U209" i="5"/>
  <c r="U208" i="5"/>
  <c r="U207" i="5"/>
  <c r="U206" i="5"/>
  <c r="U205" i="5"/>
  <c r="U204" i="5"/>
  <c r="U203" i="5"/>
  <c r="U202" i="5"/>
  <c r="U201" i="5"/>
  <c r="U200" i="5"/>
  <c r="U199" i="5"/>
  <c r="U198" i="5"/>
  <c r="U197" i="5"/>
  <c r="U196" i="5"/>
  <c r="U195" i="5"/>
  <c r="U194" i="5"/>
  <c r="U193" i="5"/>
  <c r="U192" i="5"/>
  <c r="U191" i="5"/>
  <c r="U190" i="5"/>
  <c r="U360" i="5"/>
  <c r="U359" i="5"/>
  <c r="U358" i="5"/>
  <c r="U357" i="5"/>
  <c r="U356" i="5"/>
  <c r="U355" i="5"/>
  <c r="U354" i="5"/>
  <c r="U353" i="5"/>
  <c r="U352" i="5"/>
  <c r="U351" i="5"/>
  <c r="U350" i="5"/>
  <c r="U349" i="5"/>
  <c r="U348" i="5"/>
  <c r="U347" i="5"/>
  <c r="U346" i="5"/>
  <c r="U345" i="5"/>
  <c r="U344" i="5"/>
  <c r="U343" i="5"/>
  <c r="U342" i="5"/>
  <c r="U341" i="5"/>
  <c r="U340" i="5"/>
  <c r="U339" i="5"/>
  <c r="U338" i="5"/>
  <c r="U337" i="5"/>
  <c r="U336" i="5"/>
  <c r="U335" i="5"/>
  <c r="U334" i="5"/>
  <c r="U333" i="5"/>
  <c r="U332" i="5"/>
  <c r="U331" i="5"/>
  <c r="U330" i="5"/>
  <c r="U329" i="5"/>
  <c r="U328" i="5"/>
  <c r="U327" i="5"/>
  <c r="U326" i="5"/>
  <c r="U325" i="5"/>
  <c r="U324" i="5"/>
  <c r="U323" i="5"/>
  <c r="U322" i="5"/>
  <c r="U321" i="5"/>
  <c r="U320" i="5"/>
  <c r="U319" i="5"/>
  <c r="U318" i="5"/>
  <c r="U317" i="5"/>
  <c r="U316" i="5"/>
  <c r="U315" i="5"/>
  <c r="U314" i="5"/>
  <c r="U313" i="5"/>
  <c r="U312" i="5"/>
  <c r="U311" i="5"/>
  <c r="U310" i="5"/>
  <c r="U309" i="5"/>
  <c r="U308" i="5"/>
  <c r="U307" i="5"/>
  <c r="U306" i="5"/>
  <c r="U305" i="5"/>
  <c r="U304" i="5"/>
  <c r="U303" i="5"/>
  <c r="U302" i="5"/>
  <c r="U301" i="5"/>
  <c r="U300" i="5"/>
  <c r="U299" i="5"/>
  <c r="U298" i="5"/>
  <c r="U297" i="5"/>
  <c r="U296" i="5"/>
  <c r="U295" i="5"/>
  <c r="U294" i="5"/>
  <c r="U293" i="5"/>
  <c r="U292" i="5"/>
  <c r="U291" i="5"/>
  <c r="U290" i="5"/>
  <c r="U289" i="5"/>
  <c r="U288" i="5"/>
  <c r="U287" i="5"/>
  <c r="U286" i="5"/>
  <c r="U285" i="5"/>
  <c r="U284" i="5"/>
  <c r="U283" i="5"/>
  <c r="U282" i="5"/>
  <c r="U281" i="5"/>
  <c r="U280" i="5"/>
  <c r="U279" i="5"/>
  <c r="U278" i="5"/>
  <c r="U277" i="5"/>
  <c r="U276" i="5"/>
  <c r="U275" i="5"/>
  <c r="U274" i="5"/>
  <c r="U273" i="5"/>
  <c r="U272" i="5"/>
  <c r="U271" i="5"/>
  <c r="U270" i="5"/>
  <c r="U269" i="5"/>
  <c r="U268" i="5"/>
  <c r="U267" i="5"/>
  <c r="U266" i="5"/>
  <c r="U265" i="5"/>
  <c r="U264" i="5"/>
  <c r="U263" i="5"/>
  <c r="U262" i="5"/>
  <c r="U261" i="5"/>
  <c r="U260" i="5"/>
  <c r="U259" i="5"/>
  <c r="U258" i="5"/>
  <c r="U257" i="5"/>
  <c r="U256" i="5"/>
  <c r="U255" i="5"/>
  <c r="U254" i="5"/>
  <c r="U253" i="5"/>
  <c r="U252" i="5"/>
  <c r="U251" i="5"/>
  <c r="U250" i="5"/>
  <c r="U249" i="5"/>
  <c r="U248" i="5"/>
  <c r="U247" i="5"/>
  <c r="U246" i="5"/>
  <c r="U245" i="5"/>
  <c r="U244" i="5"/>
  <c r="U243" i="5"/>
  <c r="U458" i="5"/>
  <c r="U457" i="5"/>
  <c r="U456" i="5"/>
  <c r="U455" i="5"/>
  <c r="U454" i="5"/>
  <c r="U453" i="5"/>
  <c r="U452" i="5"/>
  <c r="U451" i="5"/>
  <c r="U450" i="5"/>
  <c r="U449" i="5"/>
  <c r="U448" i="5"/>
  <c r="U447" i="5"/>
  <c r="U446" i="5"/>
  <c r="U445" i="5"/>
  <c r="U444" i="5"/>
  <c r="U443" i="5"/>
  <c r="U442" i="5"/>
  <c r="U441" i="5"/>
  <c r="U440" i="5"/>
  <c r="U439" i="5"/>
  <c r="U438" i="5"/>
  <c r="U437" i="5"/>
  <c r="U436" i="5"/>
  <c r="U435" i="5"/>
  <c r="U434" i="5"/>
  <c r="U433" i="5"/>
  <c r="U432" i="5"/>
  <c r="U431" i="5"/>
  <c r="U430" i="5"/>
  <c r="U429" i="5"/>
  <c r="U428" i="5"/>
  <c r="U427" i="5"/>
  <c r="U426" i="5"/>
  <c r="U425" i="5"/>
  <c r="U424" i="5"/>
  <c r="U423" i="5"/>
  <c r="U422" i="5"/>
  <c r="U421" i="5"/>
  <c r="U420" i="5"/>
  <c r="U419" i="5"/>
  <c r="U418" i="5"/>
  <c r="U417" i="5"/>
  <c r="U416" i="5"/>
  <c r="U415" i="5"/>
  <c r="U414" i="5"/>
  <c r="U413" i="5"/>
  <c r="U412" i="5"/>
  <c r="U411" i="5"/>
  <c r="U410" i="5"/>
  <c r="U409" i="5"/>
  <c r="U408" i="5"/>
  <c r="U407" i="5"/>
  <c r="U406" i="5"/>
  <c r="U405" i="5"/>
  <c r="U404" i="5"/>
  <c r="U403" i="5"/>
  <c r="U402" i="5"/>
  <c r="U401" i="5"/>
  <c r="U400" i="5"/>
  <c r="U399" i="5"/>
  <c r="U398" i="5"/>
  <c r="U397" i="5"/>
  <c r="U396" i="5"/>
  <c r="U395" i="5"/>
  <c r="U394" i="5"/>
  <c r="U393" i="5"/>
  <c r="U392" i="5"/>
  <c r="U391" i="5"/>
  <c r="U390" i="5"/>
  <c r="S52" i="5"/>
  <c r="U52" i="5"/>
  <c r="S48" i="5"/>
  <c r="U48" i="5"/>
  <c r="S44" i="5"/>
  <c r="U44" i="5"/>
  <c r="S40" i="5"/>
  <c r="U40" i="5"/>
  <c r="S36" i="5"/>
  <c r="U36" i="5"/>
  <c r="S32" i="5"/>
  <c r="U32" i="5"/>
  <c r="S96" i="5"/>
  <c r="U96" i="5"/>
  <c r="S92" i="5"/>
  <c r="U92" i="5"/>
  <c r="S88" i="5"/>
  <c r="U88" i="5"/>
  <c r="S84" i="5"/>
  <c r="U84" i="5"/>
  <c r="S80" i="5"/>
  <c r="U80" i="5"/>
  <c r="U51" i="5"/>
  <c r="U47" i="5"/>
  <c r="U43" i="5"/>
  <c r="U39" i="5"/>
  <c r="U35" i="5"/>
  <c r="U99" i="5"/>
  <c r="U95" i="5"/>
  <c r="U91" i="5"/>
  <c r="U87" i="5"/>
  <c r="U83" i="5"/>
  <c r="U79" i="5"/>
  <c r="U758" i="5"/>
  <c r="U750" i="5"/>
  <c r="U742" i="5"/>
  <c r="U734" i="5"/>
  <c r="U726" i="5"/>
  <c r="U389" i="5"/>
  <c r="U388" i="5"/>
  <c r="U387" i="5"/>
  <c r="U386" i="5"/>
  <c r="U385" i="5"/>
  <c r="U384" i="5"/>
  <c r="U383" i="5"/>
  <c r="U382" i="5"/>
  <c r="U381" i="5"/>
  <c r="U380" i="5"/>
  <c r="U379" i="5"/>
  <c r="U378" i="5"/>
  <c r="U377" i="5"/>
  <c r="U376" i="5"/>
  <c r="U375" i="5"/>
  <c r="U374" i="5"/>
  <c r="U373" i="5"/>
  <c r="U372" i="5"/>
  <c r="U371" i="5"/>
  <c r="U370" i="5"/>
  <c r="U369" i="5"/>
  <c r="U368" i="5"/>
  <c r="U367" i="5"/>
  <c r="U366" i="5"/>
  <c r="U365" i="5"/>
  <c r="U364" i="5"/>
  <c r="U363" i="5"/>
  <c r="U362" i="5"/>
  <c r="U361" i="5"/>
  <c r="U589" i="5"/>
  <c r="U588" i="5"/>
  <c r="U587" i="5"/>
  <c r="U586" i="5"/>
  <c r="U585" i="5"/>
  <c r="U584" i="5"/>
  <c r="U583" i="5"/>
  <c r="U582" i="5"/>
  <c r="U581" i="5"/>
  <c r="U580" i="5"/>
  <c r="U579" i="5"/>
  <c r="U578" i="5"/>
  <c r="U577" i="5"/>
  <c r="U576" i="5"/>
  <c r="U575" i="5"/>
  <c r="U574" i="5"/>
  <c r="U573" i="5"/>
  <c r="U572" i="5"/>
  <c r="U571" i="5"/>
  <c r="U570" i="5"/>
  <c r="U569" i="5"/>
  <c r="U568" i="5"/>
  <c r="U567" i="5"/>
  <c r="U566" i="5"/>
  <c r="U565" i="5"/>
  <c r="U564" i="5"/>
  <c r="U563" i="5"/>
  <c r="U562" i="5"/>
  <c r="U561" i="5"/>
  <c r="U560" i="5"/>
  <c r="U559" i="5"/>
  <c r="U558" i="5"/>
  <c r="U557" i="5"/>
  <c r="U556" i="5"/>
  <c r="U555" i="5"/>
  <c r="U554" i="5"/>
  <c r="U553" i="5"/>
  <c r="U552" i="5"/>
  <c r="U551" i="5"/>
  <c r="U550" i="5"/>
  <c r="U549" i="5"/>
  <c r="U548" i="5"/>
  <c r="U547" i="5"/>
  <c r="U546" i="5"/>
  <c r="U545" i="5"/>
  <c r="U544" i="5"/>
  <c r="U543" i="5"/>
  <c r="U542" i="5"/>
  <c r="U541" i="5"/>
  <c r="U540" i="5"/>
  <c r="U539" i="5"/>
  <c r="U538" i="5"/>
  <c r="U537" i="5"/>
  <c r="U536" i="5"/>
  <c r="U535" i="5"/>
  <c r="U534" i="5"/>
  <c r="U533" i="5"/>
  <c r="U532" i="5"/>
  <c r="U531" i="5"/>
  <c r="U530" i="5"/>
  <c r="U529" i="5"/>
  <c r="U528" i="5"/>
  <c r="U527" i="5"/>
  <c r="U526" i="5"/>
  <c r="U525" i="5"/>
  <c r="U524" i="5"/>
  <c r="U523" i="5"/>
  <c r="U522" i="5"/>
  <c r="U521" i="5"/>
  <c r="U520" i="5"/>
  <c r="U519" i="5"/>
  <c r="U518" i="5"/>
  <c r="U517" i="5"/>
  <c r="U516" i="5"/>
  <c r="U515" i="5"/>
  <c r="U514" i="5"/>
  <c r="U513" i="5"/>
  <c r="U512" i="5"/>
  <c r="U511" i="5"/>
  <c r="U510" i="5"/>
  <c r="U509" i="5"/>
  <c r="U508" i="5"/>
  <c r="U507" i="5"/>
  <c r="U506" i="5"/>
  <c r="U505" i="5"/>
  <c r="U504" i="5"/>
  <c r="U503" i="5"/>
  <c r="U502" i="5"/>
  <c r="U501" i="5"/>
  <c r="U500" i="5"/>
  <c r="U499" i="5"/>
  <c r="U498" i="5"/>
  <c r="U497" i="5"/>
  <c r="U496" i="5"/>
  <c r="U495" i="5"/>
  <c r="U494" i="5"/>
  <c r="U493" i="5"/>
  <c r="U492" i="5"/>
  <c r="U491" i="5"/>
  <c r="U490" i="5"/>
  <c r="U489" i="5"/>
  <c r="U488" i="5"/>
  <c r="U487" i="5"/>
  <c r="U486" i="5"/>
  <c r="U485" i="5"/>
  <c r="U483" i="5"/>
  <c r="U481" i="5"/>
  <c r="U479" i="5"/>
  <c r="U477" i="5"/>
  <c r="U475" i="5"/>
  <c r="U473" i="5"/>
  <c r="U471" i="5"/>
  <c r="U469" i="5"/>
  <c r="U467" i="5"/>
  <c r="U465" i="5"/>
  <c r="U463" i="5"/>
  <c r="U461" i="5"/>
  <c r="U459" i="5"/>
  <c r="U794" i="5"/>
  <c r="U792" i="5"/>
  <c r="U790" i="5"/>
  <c r="U788" i="5"/>
  <c r="U786" i="5"/>
  <c r="U784" i="5"/>
  <c r="U782" i="5"/>
  <c r="U780" i="5"/>
  <c r="U778" i="5"/>
  <c r="U776" i="5"/>
  <c r="U774" i="5"/>
  <c r="U772" i="5"/>
  <c r="U770" i="5"/>
  <c r="U768" i="5"/>
  <c r="U766" i="5"/>
  <c r="U764" i="5"/>
  <c r="U762" i="5"/>
  <c r="U760" i="5"/>
  <c r="U752" i="5"/>
  <c r="U744" i="5"/>
  <c r="U736" i="5"/>
  <c r="U728" i="5"/>
  <c r="U720" i="5"/>
  <c r="R717" i="5"/>
  <c r="R715" i="5"/>
  <c r="R713" i="5"/>
  <c r="U708" i="5"/>
  <c r="U704" i="5"/>
  <c r="U700" i="5"/>
  <c r="U692" i="5"/>
  <c r="S685" i="5"/>
  <c r="U685" i="5"/>
  <c r="R685" i="5"/>
  <c r="S683" i="5"/>
  <c r="U683" i="5"/>
  <c r="R683" i="5"/>
  <c r="S681" i="5"/>
  <c r="U681" i="5"/>
  <c r="R681" i="5"/>
  <c r="S679" i="5"/>
  <c r="U679" i="5"/>
  <c r="R679" i="5"/>
  <c r="S677" i="5"/>
  <c r="U677" i="5"/>
  <c r="R677" i="5"/>
  <c r="S675" i="5"/>
  <c r="U675" i="5"/>
  <c r="R675" i="5"/>
  <c r="S673" i="5"/>
  <c r="U673" i="5"/>
  <c r="R673" i="5"/>
  <c r="S671" i="5"/>
  <c r="U671" i="5"/>
  <c r="R671" i="5"/>
  <c r="S669" i="5"/>
  <c r="U669" i="5"/>
  <c r="R669" i="5"/>
  <c r="S667" i="5"/>
  <c r="U667" i="5"/>
  <c r="R667" i="5"/>
  <c r="S665" i="5"/>
  <c r="U665" i="5"/>
  <c r="R665" i="5"/>
  <c r="S663" i="5"/>
  <c r="U663" i="5"/>
  <c r="R663" i="5"/>
  <c r="S661" i="5"/>
  <c r="U661" i="5"/>
  <c r="R661" i="5"/>
  <c r="S659" i="5"/>
  <c r="U659" i="5"/>
  <c r="R659" i="5"/>
  <c r="S657" i="5"/>
  <c r="U657" i="5"/>
  <c r="R657" i="5"/>
  <c r="S655" i="5"/>
  <c r="U655" i="5"/>
  <c r="R655" i="5"/>
  <c r="S653" i="5"/>
  <c r="U653" i="5"/>
  <c r="R653" i="5"/>
  <c r="S651" i="5"/>
  <c r="U651" i="5"/>
  <c r="R651" i="5"/>
  <c r="S649" i="5"/>
  <c r="U649" i="5"/>
  <c r="R649" i="5"/>
  <c r="S647" i="5"/>
  <c r="U647" i="5"/>
  <c r="R647" i="5"/>
  <c r="S645" i="5"/>
  <c r="U645" i="5"/>
  <c r="R645" i="5"/>
  <c r="S643" i="5"/>
  <c r="U643" i="5"/>
  <c r="R643" i="5"/>
  <c r="S641" i="5"/>
  <c r="U641" i="5"/>
  <c r="R641" i="5"/>
  <c r="S639" i="5"/>
  <c r="U639" i="5"/>
  <c r="R639" i="5"/>
  <c r="S637" i="5"/>
  <c r="U637" i="5"/>
  <c r="R637" i="5"/>
  <c r="S635" i="5"/>
  <c r="U635" i="5"/>
  <c r="R635" i="5"/>
  <c r="S633" i="5"/>
  <c r="U633" i="5"/>
  <c r="R633" i="5"/>
  <c r="S631" i="5"/>
  <c r="U631" i="5"/>
  <c r="R631" i="5"/>
  <c r="S629" i="5"/>
  <c r="U629" i="5"/>
  <c r="R629" i="5"/>
  <c r="S627" i="5"/>
  <c r="U627" i="5"/>
  <c r="R627" i="5"/>
  <c r="S625" i="5"/>
  <c r="U625" i="5"/>
  <c r="R625" i="5"/>
  <c r="S623" i="5"/>
  <c r="U623" i="5"/>
  <c r="R623" i="5"/>
  <c r="U710" i="5"/>
  <c r="U706" i="5"/>
  <c r="U702" i="5"/>
  <c r="U696" i="5"/>
  <c r="S695" i="5"/>
  <c r="U695" i="5"/>
  <c r="U688" i="5"/>
  <c r="S687" i="5"/>
  <c r="U687" i="5"/>
  <c r="U694" i="5"/>
  <c r="U686" i="5"/>
  <c r="U684" i="5"/>
  <c r="U682" i="5"/>
  <c r="U680" i="5"/>
  <c r="U678" i="5"/>
  <c r="U676" i="5"/>
  <c r="U674" i="5"/>
  <c r="U672" i="5"/>
  <c r="U621" i="5"/>
  <c r="U617" i="5"/>
  <c r="U613" i="5"/>
  <c r="U609" i="5"/>
  <c r="U605" i="5"/>
  <c r="U601" i="5"/>
  <c r="U597" i="5"/>
  <c r="U593" i="5"/>
  <c r="S4" i="7"/>
  <c r="U4" i="7"/>
  <c r="U18" i="7"/>
  <c r="S32" i="7"/>
  <c r="U32" i="7"/>
  <c r="S27" i="7"/>
  <c r="U27" i="7"/>
  <c r="S23" i="7"/>
  <c r="U23" i="7"/>
  <c r="S39" i="7"/>
  <c r="U39" i="7"/>
  <c r="S35" i="7"/>
  <c r="U35" i="7"/>
  <c r="S45" i="7"/>
  <c r="U45" i="7"/>
  <c r="S41" i="7"/>
  <c r="U41" i="7"/>
  <c r="S49" i="7"/>
  <c r="U49" i="7"/>
  <c r="S56" i="7"/>
  <c r="U56" i="7"/>
  <c r="S65" i="7"/>
  <c r="U65" i="7"/>
  <c r="S61" i="7"/>
  <c r="U61" i="7"/>
  <c r="S70" i="7"/>
  <c r="U70" i="7"/>
  <c r="S66" i="7"/>
  <c r="U66" i="7"/>
  <c r="S14" i="13"/>
  <c r="S16" i="13"/>
  <c r="U19" i="13"/>
  <c r="S18" i="10"/>
  <c r="S22" i="10"/>
  <c r="U23" i="10"/>
  <c r="X796" i="5"/>
  <c r="N23" i="13"/>
  <c r="S23" i="13"/>
  <c r="T23" i="13"/>
  <c r="U23" i="13"/>
  <c r="U619" i="5"/>
  <c r="U615" i="5"/>
  <c r="U611" i="5"/>
  <c r="U607" i="5"/>
  <c r="U603" i="5"/>
  <c r="U599" i="5"/>
  <c r="U595" i="5"/>
  <c r="U591" i="5"/>
  <c r="U20" i="7"/>
  <c r="U16" i="7"/>
  <c r="U15" i="7"/>
  <c r="U14" i="7"/>
  <c r="U13" i="7"/>
  <c r="U12" i="7"/>
  <c r="U11" i="7"/>
  <c r="U10" i="7"/>
  <c r="U9" i="7"/>
  <c r="U8" i="7"/>
  <c r="U7" i="7"/>
  <c r="U6" i="7"/>
  <c r="S30" i="7"/>
  <c r="U30" i="7"/>
  <c r="S25" i="7"/>
  <c r="U25" i="7"/>
  <c r="S21" i="7"/>
  <c r="U21" i="7"/>
  <c r="S37" i="7"/>
  <c r="U37" i="7"/>
  <c r="S33" i="7"/>
  <c r="U33" i="7"/>
  <c r="S43" i="7"/>
  <c r="U43" i="7"/>
  <c r="S51" i="7"/>
  <c r="U51" i="7"/>
  <c r="S47" i="7"/>
  <c r="U47" i="7"/>
  <c r="S54" i="7"/>
  <c r="U54" i="7"/>
  <c r="S63" i="7"/>
  <c r="U63" i="7"/>
  <c r="S59" i="7"/>
  <c r="U59" i="7"/>
  <c r="S68" i="7"/>
  <c r="U68" i="7"/>
  <c r="T9" i="13"/>
  <c r="U9" i="13"/>
  <c r="N9" i="13"/>
  <c r="S9" i="13"/>
  <c r="U14" i="13"/>
  <c r="U15" i="13"/>
  <c r="U16" i="13"/>
  <c r="U17" i="13"/>
  <c r="S19" i="13"/>
  <c r="U21" i="13"/>
  <c r="S24" i="13"/>
  <c r="U24" i="13"/>
  <c r="T8" i="10"/>
  <c r="U8" i="10"/>
  <c r="U18" i="10"/>
  <c r="U22" i="10"/>
  <c r="U6" i="13"/>
  <c r="U7" i="10"/>
  <c r="U11" i="10"/>
  <c r="S13" i="13"/>
  <c r="U13" i="13"/>
  <c r="S12" i="10"/>
  <c r="U12" i="10"/>
  <c r="Z795" i="5"/>
  <c r="Z787" i="5"/>
  <c r="Z779" i="5"/>
  <c r="Z771" i="5"/>
  <c r="Z763" i="5"/>
  <c r="Z755" i="5"/>
  <c r="Z747" i="5"/>
  <c r="Z739" i="5"/>
  <c r="Z731" i="5"/>
  <c r="Z723" i="5"/>
  <c r="Z715" i="5"/>
  <c r="Z538" i="5"/>
  <c r="Z506" i="5"/>
  <c r="Z474" i="5"/>
  <c r="Z442" i="5"/>
  <c r="Z789" i="5"/>
  <c r="Z781" i="5"/>
  <c r="Z773" i="5"/>
  <c r="Z765" i="5"/>
  <c r="Z757" i="5"/>
  <c r="Z749" i="5"/>
  <c r="Z741" i="5"/>
  <c r="Z733" i="5"/>
  <c r="Z725" i="5"/>
  <c r="Z717" i="5"/>
  <c r="Z711" i="5"/>
  <c r="Z707" i="5"/>
  <c r="Z703" i="5"/>
  <c r="Z699" i="5"/>
  <c r="Z695" i="5"/>
  <c r="Z691" i="5"/>
  <c r="Z687" i="5"/>
  <c r="Z683" i="5"/>
  <c r="Z679" i="5"/>
  <c r="Z675" i="5"/>
  <c r="Z671" i="5"/>
  <c r="Z667" i="5"/>
  <c r="Z663" i="5"/>
  <c r="Z659" i="5"/>
  <c r="Z655" i="5"/>
  <c r="Z651" i="5"/>
  <c r="Z647" i="5"/>
  <c r="Z643" i="5"/>
  <c r="Z639" i="5"/>
  <c r="Z635" i="5"/>
  <c r="Z631" i="5"/>
  <c r="Z627" i="5"/>
  <c r="Z623" i="5"/>
  <c r="Z619" i="5"/>
  <c r="Z615" i="5"/>
  <c r="Z611" i="5"/>
  <c r="Z607" i="5"/>
  <c r="Z603" i="5"/>
  <c r="Z599" i="5"/>
  <c r="Z595" i="5"/>
  <c r="Z591" i="5"/>
  <c r="Z587" i="5"/>
  <c r="Z583" i="5"/>
  <c r="Z579" i="5"/>
  <c r="Z575" i="5"/>
  <c r="Z571" i="5"/>
  <c r="Z567" i="5"/>
  <c r="Z563" i="5"/>
  <c r="Z544" i="5"/>
  <c r="Z530" i="5"/>
  <c r="Z498" i="5"/>
  <c r="Z466" i="5"/>
  <c r="Z791" i="5"/>
  <c r="Z783" i="5"/>
  <c r="Z775" i="5"/>
  <c r="Z767" i="5"/>
  <c r="Z759" i="5"/>
  <c r="Z751" i="5"/>
  <c r="Z743" i="5"/>
  <c r="Z735" i="5"/>
  <c r="Z727" i="5"/>
  <c r="Z719" i="5"/>
  <c r="Z536" i="5"/>
  <c r="Z522" i="5"/>
  <c r="Z490" i="5"/>
  <c r="Z458" i="5"/>
  <c r="Z793" i="5"/>
  <c r="Z785" i="5"/>
  <c r="Z777" i="5"/>
  <c r="Z769" i="5"/>
  <c r="Z761" i="5"/>
  <c r="Z753" i="5"/>
  <c r="Z745" i="5"/>
  <c r="Z737" i="5"/>
  <c r="Z729" i="5"/>
  <c r="Z721" i="5"/>
  <c r="Z713" i="5"/>
  <c r="Z709" i="5"/>
  <c r="Z705" i="5"/>
  <c r="Z701" i="5"/>
  <c r="Z697" i="5"/>
  <c r="Z693" i="5"/>
  <c r="Z689" i="5"/>
  <c r="Z685" i="5"/>
  <c r="Z681" i="5"/>
  <c r="Z677" i="5"/>
  <c r="Z673" i="5"/>
  <c r="Z669" i="5"/>
  <c r="Z665" i="5"/>
  <c r="Z661" i="5"/>
  <c r="Z657" i="5"/>
  <c r="Z653" i="5"/>
  <c r="Z649" i="5"/>
  <c r="Z645" i="5"/>
  <c r="Z641" i="5"/>
  <c r="Z637" i="5"/>
  <c r="Z633" i="5"/>
  <c r="Z629" i="5"/>
  <c r="Z625" i="5"/>
  <c r="Z621" i="5"/>
  <c r="Z617" i="5"/>
  <c r="Z613" i="5"/>
  <c r="Z609" i="5"/>
  <c r="Z605" i="5"/>
  <c r="Z601" i="5"/>
  <c r="Z597" i="5"/>
  <c r="Z593" i="5"/>
  <c r="Z589" i="5"/>
  <c r="Z585" i="5"/>
  <c r="Z581" i="5"/>
  <c r="Z577" i="5"/>
  <c r="Z573" i="5"/>
  <c r="Z569" i="5"/>
  <c r="Z565" i="5"/>
  <c r="Z561" i="5"/>
  <c r="Z557" i="5"/>
  <c r="Z553" i="5"/>
  <c r="Z546" i="5"/>
  <c r="Z528" i="5"/>
  <c r="Z514" i="5"/>
  <c r="Z482" i="5"/>
  <c r="Z450" i="5"/>
  <c r="Z545" i="5"/>
  <c r="Z537" i="5"/>
  <c r="Z529" i="5"/>
  <c r="Z521" i="5"/>
  <c r="Z513" i="5"/>
  <c r="Z505" i="5"/>
  <c r="Z497" i="5"/>
  <c r="Z489" i="5"/>
  <c r="Z481" i="5"/>
  <c r="Z473" i="5"/>
  <c r="Z465" i="5"/>
  <c r="Z457" i="5"/>
  <c r="Z449" i="5"/>
  <c r="Z441" i="5"/>
  <c r="Z433" i="5"/>
  <c r="Z425" i="5"/>
  <c r="Z417" i="5"/>
  <c r="Z409" i="5"/>
  <c r="Z401" i="5"/>
  <c r="Z393" i="5"/>
  <c r="Z385" i="5"/>
  <c r="Z377" i="5"/>
  <c r="Z369" i="5"/>
  <c r="Z361" i="5"/>
  <c r="Z353" i="5"/>
  <c r="Z345" i="5"/>
  <c r="Z337" i="5"/>
  <c r="Z329" i="5"/>
  <c r="Z321" i="5"/>
  <c r="Z313" i="5"/>
  <c r="Z305" i="5"/>
  <c r="Z297" i="5"/>
  <c r="Z288" i="5"/>
  <c r="Z267" i="5"/>
  <c r="Z256" i="5"/>
  <c r="Z235" i="5"/>
  <c r="Z224" i="5"/>
  <c r="Z203" i="5"/>
  <c r="Z192" i="5"/>
  <c r="Z178" i="5"/>
  <c r="U21" i="4"/>
  <c r="U25" i="4"/>
  <c r="U33" i="4"/>
  <c r="U37" i="4"/>
  <c r="U41" i="4"/>
  <c r="U49" i="4"/>
  <c r="U53" i="4"/>
  <c r="U57" i="4"/>
  <c r="U65" i="4"/>
  <c r="U69" i="4"/>
  <c r="U73" i="4"/>
  <c r="Z547" i="5"/>
  <c r="Z539" i="5"/>
  <c r="Z531" i="5"/>
  <c r="Z523" i="5"/>
  <c r="Z515" i="5"/>
  <c r="Z507" i="5"/>
  <c r="Z499" i="5"/>
  <c r="Z491" i="5"/>
  <c r="Z483" i="5"/>
  <c r="Z475" i="5"/>
  <c r="Z467" i="5"/>
  <c r="Z459" i="5"/>
  <c r="Z451" i="5"/>
  <c r="Z443" i="5"/>
  <c r="Z435" i="5"/>
  <c r="Z427" i="5"/>
  <c r="Z419" i="5"/>
  <c r="Z411" i="5"/>
  <c r="Z403" i="5"/>
  <c r="Z395" i="5"/>
  <c r="Z387" i="5"/>
  <c r="Z379" i="5"/>
  <c r="Z371" i="5"/>
  <c r="Z363" i="5"/>
  <c r="Z355" i="5"/>
  <c r="Z347" i="5"/>
  <c r="Z339" i="5"/>
  <c r="Z331" i="5"/>
  <c r="Z323" i="5"/>
  <c r="Z315" i="5"/>
  <c r="Z307" i="5"/>
  <c r="Z299" i="5"/>
  <c r="Z291" i="5"/>
  <c r="Z280" i="5"/>
  <c r="Z259" i="5"/>
  <c r="Z248" i="5"/>
  <c r="Z227" i="5"/>
  <c r="Z216" i="5"/>
  <c r="Z195" i="5"/>
  <c r="Z549" i="5"/>
  <c r="Z541" i="5"/>
  <c r="Z533" i="5"/>
  <c r="Z525" i="5"/>
  <c r="Z517" i="5"/>
  <c r="Z509" i="5"/>
  <c r="Z501" i="5"/>
  <c r="Z493" i="5"/>
  <c r="Z485" i="5"/>
  <c r="Z477" i="5"/>
  <c r="Z469" i="5"/>
  <c r="Z461" i="5"/>
  <c r="Z453" i="5"/>
  <c r="Z445" i="5"/>
  <c r="Z437" i="5"/>
  <c r="Z429" i="5"/>
  <c r="Z421" i="5"/>
  <c r="Z413" i="5"/>
  <c r="Z405" i="5"/>
  <c r="Z397" i="5"/>
  <c r="Z389" i="5"/>
  <c r="Z381" i="5"/>
  <c r="Z373" i="5"/>
  <c r="Z365" i="5"/>
  <c r="Z357" i="5"/>
  <c r="Z349" i="5"/>
  <c r="Z341" i="5"/>
  <c r="Z333" i="5"/>
  <c r="Z325" i="5"/>
  <c r="Z317" i="5"/>
  <c r="Z309" i="5"/>
  <c r="Z301" i="5"/>
  <c r="Z293" i="5"/>
  <c r="Z283" i="5"/>
  <c r="Z272" i="5"/>
  <c r="Z251" i="5"/>
  <c r="Z240" i="5"/>
  <c r="Z219" i="5"/>
  <c r="Z208" i="5"/>
  <c r="Z187" i="5"/>
  <c r="Z290" i="5"/>
  <c r="Z282" i="5"/>
  <c r="Z274" i="5"/>
  <c r="Z266" i="5"/>
  <c r="Z258" i="5"/>
  <c r="Z250" i="5"/>
  <c r="Z242" i="5"/>
  <c r="Z234" i="5"/>
  <c r="Z226" i="5"/>
  <c r="Z218" i="5"/>
  <c r="Z210" i="5"/>
  <c r="Z202" i="5"/>
  <c r="Z194" i="5"/>
  <c r="Z79" i="5"/>
  <c r="Z284" i="5"/>
  <c r="Z276" i="5"/>
  <c r="Z268" i="5"/>
  <c r="Z260" i="5"/>
  <c r="Z252" i="5"/>
  <c r="Z244" i="5"/>
  <c r="Z236" i="5"/>
  <c r="Z228" i="5"/>
  <c r="Z220" i="5"/>
  <c r="Z212" i="5"/>
  <c r="Z204" i="5"/>
  <c r="Z196" i="5"/>
  <c r="Z176" i="5"/>
  <c r="Z170" i="5"/>
  <c r="Z166" i="5"/>
  <c r="Z162" i="5"/>
  <c r="Z158" i="5"/>
  <c r="Z154" i="5"/>
  <c r="Z150" i="5"/>
  <c r="Z146" i="5"/>
  <c r="Z142" i="5"/>
  <c r="Z138" i="5"/>
  <c r="Z134" i="5"/>
  <c r="Z130" i="5"/>
  <c r="Z126" i="5"/>
  <c r="Z90" i="5"/>
  <c r="Z286" i="5"/>
  <c r="Z278" i="5"/>
  <c r="Z270" i="5"/>
  <c r="Z262" i="5"/>
  <c r="Z254" i="5"/>
  <c r="Z246" i="5"/>
  <c r="Z238" i="5"/>
  <c r="Z230" i="5"/>
  <c r="Z222" i="5"/>
  <c r="Z214" i="5"/>
  <c r="Z206" i="5"/>
  <c r="Z198" i="5"/>
  <c r="Z179" i="5"/>
  <c r="Z169" i="5"/>
  <c r="Z165" i="5"/>
  <c r="Z161" i="5"/>
  <c r="Z157" i="5"/>
  <c r="Z153" i="5"/>
  <c r="Z149" i="5"/>
  <c r="Z145" i="5"/>
  <c r="Z141" i="5"/>
  <c r="Z137" i="5"/>
  <c r="Z133" i="5"/>
  <c r="Z129" i="5"/>
  <c r="Z125" i="5"/>
  <c r="Z121" i="5"/>
  <c r="Z180" i="5"/>
  <c r="Z172" i="5"/>
  <c r="Z168" i="5"/>
  <c r="Z164" i="5"/>
  <c r="Z160" i="5"/>
  <c r="Z156" i="5"/>
  <c r="Z152" i="5"/>
  <c r="Z148" i="5"/>
  <c r="Z144" i="5"/>
  <c r="Z140" i="5"/>
  <c r="Z136" i="5"/>
  <c r="Z132" i="5"/>
  <c r="Z128" i="5"/>
  <c r="Z124" i="5"/>
  <c r="Z120" i="5"/>
  <c r="Z116" i="5"/>
  <c r="Z112" i="5"/>
  <c r="Z108" i="5"/>
  <c r="Z104" i="5"/>
  <c r="Z100" i="5"/>
  <c r="Z96" i="5"/>
  <c r="Z82" i="5"/>
  <c r="Z71" i="5"/>
  <c r="Z174" i="5"/>
  <c r="Z171" i="5"/>
  <c r="Z167" i="5"/>
  <c r="Z163" i="5"/>
  <c r="Z159" i="5"/>
  <c r="Z155" i="5"/>
  <c r="Z151" i="5"/>
  <c r="Z147" i="5"/>
  <c r="Z143" i="5"/>
  <c r="Z139" i="5"/>
  <c r="Z135" i="5"/>
  <c r="Z131" i="5"/>
  <c r="Z127" i="5"/>
  <c r="Z123" i="5"/>
  <c r="Z119" i="5"/>
  <c r="Z95" i="5"/>
  <c r="Z88" i="5"/>
  <c r="Z74" i="5"/>
  <c r="Z63" i="5"/>
  <c r="R13" i="4"/>
  <c r="S13" i="4"/>
  <c r="R9" i="4"/>
  <c r="S9" i="4"/>
  <c r="S5" i="4"/>
  <c r="Z122" i="5"/>
  <c r="Z118" i="5"/>
  <c r="Z114" i="5"/>
  <c r="Z110" i="5"/>
  <c r="Z106" i="5"/>
  <c r="Z102" i="5"/>
  <c r="Z98" i="5"/>
  <c r="Z87" i="5"/>
  <c r="Z55" i="5"/>
  <c r="U16" i="4"/>
  <c r="U20" i="4"/>
  <c r="U24" i="4"/>
  <c r="U28" i="4"/>
  <c r="U32" i="4"/>
  <c r="U36" i="4"/>
  <c r="U40" i="4"/>
  <c r="U44" i="4"/>
  <c r="U48" i="4"/>
  <c r="U52" i="4"/>
  <c r="U56" i="4"/>
  <c r="U60" i="4"/>
  <c r="U64" i="4"/>
  <c r="U68" i="4"/>
  <c r="U72" i="4"/>
  <c r="Z97" i="5"/>
  <c r="Z89" i="5"/>
  <c r="Z81" i="5"/>
  <c r="Z73" i="5"/>
  <c r="Z65" i="5"/>
  <c r="Z57" i="5"/>
  <c r="U29" i="10"/>
  <c r="Z91" i="5"/>
  <c r="Z83" i="5"/>
  <c r="Z75" i="5"/>
  <c r="Z67" i="5"/>
  <c r="Z59" i="5"/>
  <c r="Z51" i="5"/>
  <c r="U5" i="4"/>
  <c r="U9" i="4"/>
  <c r="U13" i="4"/>
  <c r="U18" i="4"/>
  <c r="U22" i="4"/>
  <c r="U26" i="4"/>
  <c r="U30" i="4"/>
  <c r="U34" i="4"/>
  <c r="U38" i="4"/>
  <c r="U42" i="4"/>
  <c r="U46" i="4"/>
  <c r="U50" i="4"/>
  <c r="U54" i="4"/>
  <c r="U58" i="4"/>
  <c r="U62" i="4"/>
  <c r="U66" i="4"/>
  <c r="U70" i="4"/>
  <c r="U74" i="4"/>
  <c r="Z93" i="5"/>
  <c r="Z85" i="5"/>
  <c r="Z77" i="5"/>
  <c r="Z69" i="5"/>
  <c r="Z61" i="5"/>
  <c r="Z53" i="5"/>
  <c r="U6" i="4"/>
  <c r="U10" i="4"/>
  <c r="U19" i="4"/>
  <c r="U23" i="4"/>
  <c r="U27" i="4"/>
  <c r="U31" i="4"/>
  <c r="U35" i="4"/>
  <c r="U39" i="4"/>
  <c r="U43" i="4"/>
  <c r="U47" i="4"/>
  <c r="U51" i="4"/>
  <c r="U55" i="4"/>
  <c r="U59" i="4"/>
  <c r="U63" i="4"/>
  <c r="U67" i="4"/>
  <c r="U71" i="4"/>
  <c r="U75" i="4"/>
  <c r="Z796" i="5"/>
</calcChain>
</file>

<file path=xl/sharedStrings.xml><?xml version="1.0" encoding="utf-8"?>
<sst xmlns="http://schemas.openxmlformats.org/spreadsheetml/2006/main" count="6377" uniqueCount="495">
  <si>
    <t>构件名称</t>
    <phoneticPr fontId="3" type="noConversion"/>
  </si>
  <si>
    <t>规格</t>
    <phoneticPr fontId="3" type="noConversion"/>
  </si>
  <si>
    <t>线重㎏/m</t>
    <phoneticPr fontId="3" type="noConversion"/>
  </si>
  <si>
    <t>单长㎜</t>
    <phoneticPr fontId="3" type="noConversion"/>
  </si>
  <si>
    <t>单重㎏</t>
    <phoneticPr fontId="3" type="noConversion"/>
  </si>
  <si>
    <t>件/榀</t>
    <phoneticPr fontId="3" type="noConversion"/>
  </si>
  <si>
    <t>榀数</t>
    <phoneticPr fontId="3" type="noConversion"/>
  </si>
  <si>
    <t>件数</t>
    <phoneticPr fontId="3" type="noConversion"/>
  </si>
  <si>
    <t>重量㎏</t>
    <phoneticPr fontId="3" type="noConversion"/>
  </si>
  <si>
    <t>㎡/吨</t>
    <phoneticPr fontId="3" type="noConversion"/>
  </si>
  <si>
    <t>表面㎡</t>
    <phoneticPr fontId="3" type="noConversion"/>
  </si>
  <si>
    <t>备注</t>
    <phoneticPr fontId="3" type="noConversion"/>
  </si>
  <si>
    <t>等边角钢</t>
    <phoneticPr fontId="3" type="noConversion"/>
  </si>
  <si>
    <t>L</t>
    <phoneticPr fontId="3" type="noConversion"/>
  </si>
  <si>
    <t>×</t>
    <phoneticPr fontId="3" type="noConversion"/>
  </si>
  <si>
    <t>不等边角钢</t>
    <phoneticPr fontId="3" type="noConversion"/>
  </si>
  <si>
    <t>槽钢</t>
  </si>
  <si>
    <t>[</t>
    <phoneticPr fontId="3" type="noConversion"/>
  </si>
  <si>
    <t>h=</t>
    <phoneticPr fontId="3" type="noConversion"/>
  </si>
  <si>
    <t>b=</t>
    <phoneticPr fontId="3" type="noConversion"/>
  </si>
  <si>
    <t>d=</t>
    <phoneticPr fontId="3" type="noConversion"/>
  </si>
  <si>
    <t>(GB- 707-88)</t>
    <phoneticPr fontId="3" type="noConversion"/>
  </si>
  <si>
    <t>6.5*</t>
    <phoneticPr fontId="3" type="noConversion"/>
  </si>
  <si>
    <t>12*</t>
    <phoneticPr fontId="3" type="noConversion"/>
  </si>
  <si>
    <t>14a</t>
    <phoneticPr fontId="3" type="noConversion"/>
  </si>
  <si>
    <t>14b</t>
    <phoneticPr fontId="3" type="noConversion"/>
  </si>
  <si>
    <t>16a</t>
    <phoneticPr fontId="3" type="noConversion"/>
  </si>
  <si>
    <t>18a</t>
    <phoneticPr fontId="3" type="noConversion"/>
  </si>
  <si>
    <t>20a</t>
    <phoneticPr fontId="3" type="noConversion"/>
  </si>
  <si>
    <t>22a</t>
    <phoneticPr fontId="3" type="noConversion"/>
  </si>
  <si>
    <t>24a*</t>
    <phoneticPr fontId="3" type="noConversion"/>
  </si>
  <si>
    <t>24b*</t>
    <phoneticPr fontId="3" type="noConversion"/>
  </si>
  <si>
    <t>24c*</t>
    <phoneticPr fontId="3" type="noConversion"/>
  </si>
  <si>
    <t>25a</t>
    <phoneticPr fontId="3" type="noConversion"/>
  </si>
  <si>
    <t>25b</t>
    <phoneticPr fontId="3" type="noConversion"/>
  </si>
  <si>
    <t>25c</t>
    <phoneticPr fontId="3" type="noConversion"/>
  </si>
  <si>
    <t>27a*</t>
    <phoneticPr fontId="3" type="noConversion"/>
  </si>
  <si>
    <t>27b*</t>
    <phoneticPr fontId="3" type="noConversion"/>
  </si>
  <si>
    <t>27c*</t>
    <phoneticPr fontId="3" type="noConversion"/>
  </si>
  <si>
    <t>28a</t>
    <phoneticPr fontId="3" type="noConversion"/>
  </si>
  <si>
    <t>28b</t>
    <phoneticPr fontId="3" type="noConversion"/>
  </si>
  <si>
    <t>28c</t>
    <phoneticPr fontId="3" type="noConversion"/>
  </si>
  <si>
    <t>30a*</t>
    <phoneticPr fontId="3" type="noConversion"/>
  </si>
  <si>
    <t>30b*</t>
    <phoneticPr fontId="3" type="noConversion"/>
  </si>
  <si>
    <t>30c*</t>
    <phoneticPr fontId="3" type="noConversion"/>
  </si>
  <si>
    <t>32a</t>
    <phoneticPr fontId="3" type="noConversion"/>
  </si>
  <si>
    <t>32b</t>
    <phoneticPr fontId="3" type="noConversion"/>
  </si>
  <si>
    <t>32c</t>
    <phoneticPr fontId="3" type="noConversion"/>
  </si>
  <si>
    <t>36a</t>
    <phoneticPr fontId="3" type="noConversion"/>
  </si>
  <si>
    <t>36b</t>
    <phoneticPr fontId="3" type="noConversion"/>
  </si>
  <si>
    <t>36c</t>
    <phoneticPr fontId="3" type="noConversion"/>
  </si>
  <si>
    <t>40a</t>
    <phoneticPr fontId="3" type="noConversion"/>
  </si>
  <si>
    <t>40b</t>
    <phoneticPr fontId="3" type="noConversion"/>
  </si>
  <si>
    <t>40c</t>
    <phoneticPr fontId="3" type="noConversion"/>
  </si>
  <si>
    <r>
      <t xml:space="preserve">   </t>
    </r>
    <r>
      <rPr>
        <sz val="10"/>
        <rFont val="宋体"/>
        <charset val="134"/>
      </rPr>
      <t>工字钢</t>
    </r>
    <phoneticPr fontId="3" type="noConversion"/>
  </si>
  <si>
    <t>I</t>
  </si>
  <si>
    <t>(GB  706-88)</t>
    <phoneticPr fontId="3" type="noConversion"/>
  </si>
  <si>
    <t>20b</t>
    <phoneticPr fontId="3" type="noConversion"/>
  </si>
  <si>
    <t>22b</t>
    <phoneticPr fontId="3" type="noConversion"/>
  </si>
  <si>
    <t>45a</t>
    <phoneticPr fontId="3" type="noConversion"/>
  </si>
  <si>
    <t>45b</t>
    <phoneticPr fontId="3" type="noConversion"/>
  </si>
  <si>
    <t>45c</t>
    <phoneticPr fontId="3" type="noConversion"/>
  </si>
  <si>
    <t>50a</t>
    <phoneticPr fontId="3" type="noConversion"/>
  </si>
  <si>
    <t>50b</t>
    <phoneticPr fontId="3" type="noConversion"/>
  </si>
  <si>
    <t>50c</t>
    <phoneticPr fontId="3" type="noConversion"/>
  </si>
  <si>
    <t>55a*</t>
    <phoneticPr fontId="3" type="noConversion"/>
  </si>
  <si>
    <t>55b*</t>
    <phoneticPr fontId="3" type="noConversion"/>
  </si>
  <si>
    <t>55c*</t>
    <phoneticPr fontId="3" type="noConversion"/>
  </si>
  <si>
    <t>56a</t>
    <phoneticPr fontId="3" type="noConversion"/>
  </si>
  <si>
    <t>56b</t>
    <phoneticPr fontId="3" type="noConversion"/>
  </si>
  <si>
    <t>56c</t>
    <phoneticPr fontId="3" type="noConversion"/>
  </si>
  <si>
    <t>63a</t>
    <phoneticPr fontId="3" type="noConversion"/>
  </si>
  <si>
    <t>63b</t>
    <phoneticPr fontId="3" type="noConversion"/>
  </si>
  <si>
    <t>63c</t>
    <phoneticPr fontId="3" type="noConversion"/>
  </si>
  <si>
    <t>构件名称</t>
    <phoneticPr fontId="3" type="noConversion"/>
  </si>
  <si>
    <t>部件</t>
    <phoneticPr fontId="3" type="noConversion"/>
  </si>
  <si>
    <t>规格</t>
    <phoneticPr fontId="3" type="noConversion"/>
  </si>
  <si>
    <t>线重㎏/m</t>
    <phoneticPr fontId="3" type="noConversion"/>
  </si>
  <si>
    <t>单长㎜</t>
    <phoneticPr fontId="3" type="noConversion"/>
  </si>
  <si>
    <t>单重㎏</t>
    <phoneticPr fontId="3" type="noConversion"/>
  </si>
  <si>
    <t>件/榀</t>
    <phoneticPr fontId="3" type="noConversion"/>
  </si>
  <si>
    <t>榀数</t>
    <phoneticPr fontId="3" type="noConversion"/>
  </si>
  <si>
    <t>件数</t>
    <phoneticPr fontId="3" type="noConversion"/>
  </si>
  <si>
    <t>重量㎏</t>
    <phoneticPr fontId="3" type="noConversion"/>
  </si>
  <si>
    <t>㎡/吨</t>
    <phoneticPr fontId="3" type="noConversion"/>
  </si>
  <si>
    <t>表面㎡</t>
    <phoneticPr fontId="3" type="noConversion"/>
  </si>
  <si>
    <t>备注</t>
    <phoneticPr fontId="3" type="noConversion"/>
  </si>
  <si>
    <t>轻型槽钢</t>
    <phoneticPr fontId="3" type="noConversion"/>
  </si>
  <si>
    <t>[</t>
    <phoneticPr fontId="3" type="noConversion"/>
  </si>
  <si>
    <t>h=</t>
    <phoneticPr fontId="3" type="noConversion"/>
  </si>
  <si>
    <t>b=</t>
    <phoneticPr fontId="3" type="noConversion"/>
  </si>
  <si>
    <t>d=</t>
    <phoneticPr fontId="3" type="noConversion"/>
  </si>
  <si>
    <t>(YB  164-63)</t>
    <phoneticPr fontId="3" type="noConversion"/>
  </si>
  <si>
    <t>(YB  163-63)</t>
    <phoneticPr fontId="3" type="noConversion"/>
  </si>
  <si>
    <t>24a</t>
    <phoneticPr fontId="3" type="noConversion"/>
  </si>
  <si>
    <t>27a</t>
    <phoneticPr fontId="3" type="noConversion"/>
  </si>
  <si>
    <t>30a</t>
    <phoneticPr fontId="3" type="noConversion"/>
  </si>
  <si>
    <t>70a</t>
    <phoneticPr fontId="3" type="noConversion"/>
  </si>
  <si>
    <t>70b</t>
    <phoneticPr fontId="3" type="noConversion"/>
  </si>
  <si>
    <r>
      <t xml:space="preserve">  </t>
    </r>
    <r>
      <rPr>
        <sz val="10"/>
        <rFont val="宋体"/>
        <charset val="134"/>
      </rPr>
      <t>花纹钢板</t>
    </r>
    <phoneticPr fontId="3" type="noConversion"/>
  </si>
  <si>
    <r>
      <t>b</t>
    </r>
    <r>
      <rPr>
        <sz val="6"/>
        <rFont val="Times New Roman"/>
        <family val="1"/>
      </rPr>
      <t>1</t>
    </r>
    <r>
      <rPr>
        <sz val="10"/>
        <rFont val="Times New Roman"/>
        <family val="1"/>
      </rPr>
      <t>=</t>
    </r>
    <phoneticPr fontId="3" type="noConversion"/>
  </si>
  <si>
    <r>
      <t>b</t>
    </r>
    <r>
      <rPr>
        <sz val="6"/>
        <rFont val="Times New Roman"/>
        <family val="1"/>
      </rPr>
      <t>2</t>
    </r>
    <r>
      <rPr>
        <sz val="10"/>
        <rFont val="Times New Roman"/>
        <family val="1"/>
      </rPr>
      <t>=</t>
    </r>
    <phoneticPr fontId="3" type="noConversion"/>
  </si>
  <si>
    <r>
      <t>δ</t>
    </r>
    <r>
      <rPr>
        <sz val="10"/>
        <rFont val="Times New Roman"/>
        <family val="1"/>
      </rPr>
      <t>=</t>
    </r>
    <phoneticPr fontId="3" type="noConversion"/>
  </si>
  <si>
    <t>扁豆形</t>
    <phoneticPr fontId="3" type="noConversion"/>
  </si>
  <si>
    <t>圆豆形</t>
    <phoneticPr fontId="3" type="noConversion"/>
  </si>
  <si>
    <t>构件名称</t>
    <phoneticPr fontId="3" type="noConversion"/>
  </si>
  <si>
    <t>规格</t>
    <phoneticPr fontId="3" type="noConversion"/>
  </si>
  <si>
    <t>线重㎏/m</t>
    <phoneticPr fontId="3" type="noConversion"/>
  </si>
  <si>
    <t>单长㎜</t>
    <phoneticPr fontId="3" type="noConversion"/>
  </si>
  <si>
    <t>单重㎏</t>
    <phoneticPr fontId="3" type="noConversion"/>
  </si>
  <si>
    <t>件/榀</t>
    <phoneticPr fontId="3" type="noConversion"/>
  </si>
  <si>
    <t>榀数</t>
    <phoneticPr fontId="3" type="noConversion"/>
  </si>
  <si>
    <t>件数</t>
    <phoneticPr fontId="3" type="noConversion"/>
  </si>
  <si>
    <t>重量㎏</t>
    <phoneticPr fontId="3" type="noConversion"/>
  </si>
  <si>
    <t>㎡/吨</t>
    <phoneticPr fontId="3" type="noConversion"/>
  </si>
  <si>
    <t>表面㎡</t>
    <phoneticPr fontId="3" type="noConversion"/>
  </si>
  <si>
    <t>备注</t>
    <phoneticPr fontId="3" type="noConversion"/>
  </si>
  <si>
    <t>×</t>
    <phoneticPr fontId="3" type="noConversion"/>
  </si>
  <si>
    <t>×</t>
    <phoneticPr fontId="3" type="noConversion"/>
  </si>
  <si>
    <t>H</t>
    <phoneticPr fontId="3" type="noConversion"/>
  </si>
  <si>
    <t>×</t>
    <phoneticPr fontId="3" type="noConversion"/>
  </si>
  <si>
    <t>×</t>
    <phoneticPr fontId="3" type="noConversion"/>
  </si>
  <si>
    <t>×</t>
    <phoneticPr fontId="3" type="noConversion"/>
  </si>
  <si>
    <t>S=</t>
    <phoneticPr fontId="3" type="noConversion"/>
  </si>
  <si>
    <t>◇</t>
    <phoneticPr fontId="3" type="noConversion"/>
  </si>
  <si>
    <t>5×12.5</t>
    <phoneticPr fontId="3" type="noConversion"/>
  </si>
  <si>
    <t>10×25</t>
    <phoneticPr fontId="3" type="noConversion"/>
  </si>
  <si>
    <t>14×25</t>
    <phoneticPr fontId="3" type="noConversion"/>
  </si>
  <si>
    <t>14×25</t>
    <phoneticPr fontId="3" type="noConversion"/>
  </si>
  <si>
    <t>8×20</t>
    <phoneticPr fontId="3" type="noConversion"/>
  </si>
  <si>
    <t>12×30</t>
    <phoneticPr fontId="3" type="noConversion"/>
  </si>
  <si>
    <t>15×40</t>
    <phoneticPr fontId="3" type="noConversion"/>
  </si>
  <si>
    <t>18×50</t>
    <phoneticPr fontId="3" type="noConversion"/>
  </si>
  <si>
    <t>22×60</t>
    <phoneticPr fontId="3" type="noConversion"/>
  </si>
  <si>
    <t>29×80</t>
    <phoneticPr fontId="3" type="noConversion"/>
  </si>
  <si>
    <t>36×100</t>
    <phoneticPr fontId="3" type="noConversion"/>
  </si>
  <si>
    <t>44×120</t>
    <phoneticPr fontId="3" type="noConversion"/>
  </si>
  <si>
    <t>55×150</t>
    <phoneticPr fontId="3" type="noConversion"/>
  </si>
  <si>
    <t>65×180</t>
    <phoneticPr fontId="3" type="noConversion"/>
  </si>
  <si>
    <t>30×80</t>
    <phoneticPr fontId="3" type="noConversion"/>
  </si>
  <si>
    <t>38×100</t>
    <phoneticPr fontId="3" type="noConversion"/>
  </si>
  <si>
    <t>24×60</t>
    <phoneticPr fontId="3" type="noConversion"/>
  </si>
  <si>
    <t>32×80</t>
    <phoneticPr fontId="3" type="noConversion"/>
  </si>
  <si>
    <t>56×150</t>
    <phoneticPr fontId="3" type="noConversion"/>
  </si>
  <si>
    <t>76×200</t>
    <phoneticPr fontId="3" type="noConversion"/>
  </si>
  <si>
    <t>40×100</t>
    <phoneticPr fontId="3" type="noConversion"/>
  </si>
  <si>
    <t>60×150</t>
    <phoneticPr fontId="3" type="noConversion"/>
  </si>
  <si>
    <t>80×200</t>
    <phoneticPr fontId="3" type="noConversion"/>
  </si>
  <si>
    <t>～</t>
    <phoneticPr fontId="3" type="noConversion"/>
  </si>
  <si>
    <t>～</t>
    <phoneticPr fontId="3" type="noConversion"/>
  </si>
  <si>
    <t>部件名称</t>
    <phoneticPr fontId="3" type="noConversion"/>
  </si>
  <si>
    <r>
      <t>㎏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件</t>
    </r>
    <phoneticPr fontId="3" type="noConversion"/>
  </si>
  <si>
    <t>□</t>
    <phoneticPr fontId="3" type="noConversion"/>
  </si>
  <si>
    <t>SGW75</t>
    <phoneticPr fontId="3" type="noConversion"/>
  </si>
  <si>
    <t>SGW76</t>
    <phoneticPr fontId="3" type="noConversion"/>
  </si>
  <si>
    <t>SGW77</t>
  </si>
  <si>
    <t>SGW78</t>
  </si>
  <si>
    <t>SGW79</t>
  </si>
  <si>
    <t>SGW80</t>
  </si>
  <si>
    <t>SGW81</t>
  </si>
  <si>
    <t>SGW82</t>
  </si>
  <si>
    <t>SGW83</t>
  </si>
  <si>
    <t>SGW84</t>
  </si>
  <si>
    <t>SGW85</t>
  </si>
  <si>
    <t>SGW86</t>
  </si>
  <si>
    <t>上海钢板网厂</t>
    <phoneticPr fontId="3" type="noConversion"/>
  </si>
  <si>
    <t>32×80×5</t>
    <phoneticPr fontId="3" type="noConversion"/>
  </si>
  <si>
    <t>32×80×6.5</t>
    <phoneticPr fontId="3" type="noConversion"/>
  </si>
  <si>
    <t>45×100×5.8</t>
    <phoneticPr fontId="3" type="noConversion"/>
  </si>
  <si>
    <t>45×100×4.5</t>
    <phoneticPr fontId="3" type="noConversion"/>
  </si>
  <si>
    <t>40×100×6.5</t>
    <phoneticPr fontId="3" type="noConversion"/>
  </si>
  <si>
    <t>52×100×4.3</t>
    <phoneticPr fontId="3" type="noConversion"/>
  </si>
  <si>
    <t>40×100×10</t>
    <phoneticPr fontId="3" type="noConversion"/>
  </si>
  <si>
    <t>40×100×8</t>
    <phoneticPr fontId="3" type="noConversion"/>
  </si>
  <si>
    <t>45×100×7</t>
    <phoneticPr fontId="3" type="noConversion"/>
  </si>
  <si>
    <t>40×100×5</t>
    <phoneticPr fontId="3" type="noConversion"/>
  </si>
  <si>
    <t>2000×5000</t>
    <phoneticPr fontId="3" type="noConversion"/>
  </si>
  <si>
    <t>2000×4000</t>
    <phoneticPr fontId="3" type="noConversion"/>
  </si>
  <si>
    <t>2000×5000</t>
    <phoneticPr fontId="3" type="noConversion"/>
  </si>
  <si>
    <t>2000×6000</t>
    <phoneticPr fontId="3" type="noConversion"/>
  </si>
  <si>
    <t>1000×4000</t>
    <phoneticPr fontId="3" type="noConversion"/>
  </si>
  <si>
    <t>菱型</t>
    <phoneticPr fontId="3" type="noConversion"/>
  </si>
  <si>
    <t>×</t>
    <phoneticPr fontId="3" type="noConversion"/>
  </si>
  <si>
    <r>
      <t>热轧</t>
    </r>
    <r>
      <rPr>
        <sz val="10"/>
        <rFont val="Times New Roman"/>
        <family val="1"/>
      </rPr>
      <t>H</t>
    </r>
    <r>
      <rPr>
        <sz val="10"/>
        <rFont val="宋体"/>
        <charset val="134"/>
      </rPr>
      <t>型钢</t>
    </r>
    <phoneticPr fontId="3" type="noConversion"/>
  </si>
  <si>
    <t>×</t>
    <phoneticPr fontId="3" type="noConversion"/>
  </si>
  <si>
    <r>
      <t>r</t>
    </r>
    <r>
      <rPr>
        <sz val="8"/>
        <rFont val="宋体"/>
        <charset val="134"/>
      </rPr>
      <t>外</t>
    </r>
    <r>
      <rPr>
        <sz val="10"/>
        <rFont val="Times New Roman"/>
        <family val="1"/>
      </rPr>
      <t>=3t</t>
    </r>
    <phoneticPr fontId="3" type="noConversion"/>
  </si>
  <si>
    <t>HW</t>
    <phoneticPr fontId="3" type="noConversion"/>
  </si>
  <si>
    <t>*</t>
    <phoneticPr fontId="3" type="noConversion"/>
  </si>
  <si>
    <t>×</t>
    <phoneticPr fontId="3" type="noConversion"/>
  </si>
  <si>
    <t>*</t>
    <phoneticPr fontId="3" type="noConversion"/>
  </si>
  <si>
    <t>部件名称</t>
    <phoneticPr fontId="3" type="noConversion"/>
  </si>
  <si>
    <r>
      <t>㎏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件</t>
    </r>
    <phoneticPr fontId="3" type="noConversion"/>
  </si>
  <si>
    <r>
      <t>H</t>
    </r>
    <r>
      <rPr>
        <sz val="10"/>
        <rFont val="宋体"/>
        <charset val="134"/>
      </rPr>
      <t>钢</t>
    </r>
    <phoneticPr fontId="3" type="noConversion"/>
  </si>
  <si>
    <t>×</t>
    <phoneticPr fontId="3" type="noConversion"/>
  </si>
  <si>
    <t>焊接圆管</t>
    <phoneticPr fontId="3" type="noConversion"/>
  </si>
  <si>
    <t>无缝圆管</t>
    <phoneticPr fontId="3" type="noConversion"/>
  </si>
  <si>
    <t>方管</t>
    <phoneticPr fontId="3" type="noConversion"/>
  </si>
  <si>
    <t>□</t>
    <phoneticPr fontId="3" type="noConversion"/>
  </si>
  <si>
    <t>钢板</t>
    <phoneticPr fontId="3" type="noConversion"/>
  </si>
  <si>
    <t>－</t>
    <phoneticPr fontId="3" type="noConversion"/>
  </si>
  <si>
    <r>
      <t>δ</t>
    </r>
    <r>
      <rPr>
        <sz val="10"/>
        <rFont val="Times New Roman"/>
        <family val="1"/>
      </rPr>
      <t>=</t>
    </r>
    <phoneticPr fontId="3" type="noConversion"/>
  </si>
  <si>
    <t>梯型钢板</t>
    <phoneticPr fontId="3" type="noConversion"/>
  </si>
  <si>
    <r>
      <t>b</t>
    </r>
    <r>
      <rPr>
        <sz val="6"/>
        <rFont val="Times New Roman"/>
        <family val="1"/>
      </rPr>
      <t>1</t>
    </r>
    <r>
      <rPr>
        <sz val="10"/>
        <rFont val="Times New Roman"/>
        <family val="1"/>
      </rPr>
      <t>=</t>
    </r>
    <phoneticPr fontId="3" type="noConversion"/>
  </si>
  <si>
    <r>
      <t>b</t>
    </r>
    <r>
      <rPr>
        <sz val="6"/>
        <rFont val="Times New Roman"/>
        <family val="1"/>
      </rPr>
      <t>2</t>
    </r>
    <r>
      <rPr>
        <sz val="10"/>
        <rFont val="Times New Roman"/>
        <family val="1"/>
      </rPr>
      <t>=</t>
    </r>
    <phoneticPr fontId="3" type="noConversion"/>
  </si>
  <si>
    <t>环型钢板</t>
    <phoneticPr fontId="3" type="noConversion"/>
  </si>
  <si>
    <t>D=</t>
    <phoneticPr fontId="3" type="noConversion"/>
  </si>
  <si>
    <t>异型钢板</t>
    <phoneticPr fontId="3" type="noConversion"/>
  </si>
  <si>
    <t>S=</t>
    <phoneticPr fontId="3" type="noConversion"/>
  </si>
  <si>
    <t>㎡</t>
    <phoneticPr fontId="3" type="noConversion"/>
  </si>
  <si>
    <t>花纹钢板</t>
    <phoneticPr fontId="3" type="noConversion"/>
  </si>
  <si>
    <t>～</t>
    <phoneticPr fontId="3" type="noConversion"/>
  </si>
  <si>
    <t>钢板网</t>
    <phoneticPr fontId="3" type="noConversion"/>
  </si>
  <si>
    <t>◇</t>
    <phoneticPr fontId="3" type="noConversion"/>
  </si>
  <si>
    <t>38×100</t>
    <phoneticPr fontId="3" type="noConversion"/>
  </si>
  <si>
    <t>槽钢</t>
    <phoneticPr fontId="3" type="noConversion"/>
  </si>
  <si>
    <t>20a</t>
    <phoneticPr fontId="3" type="noConversion"/>
  </si>
  <si>
    <t>工字钢</t>
    <phoneticPr fontId="3" type="noConversion"/>
  </si>
  <si>
    <t>30b</t>
    <phoneticPr fontId="3" type="noConversion"/>
  </si>
  <si>
    <t>角钢</t>
    <phoneticPr fontId="3" type="noConversion"/>
  </si>
  <si>
    <t>L</t>
    <phoneticPr fontId="3" type="noConversion"/>
  </si>
  <si>
    <t>C字钢</t>
    <phoneticPr fontId="3" type="noConversion"/>
  </si>
  <si>
    <t>C</t>
    <phoneticPr fontId="3" type="noConversion"/>
  </si>
  <si>
    <r>
      <t>Z</t>
    </r>
    <r>
      <rPr>
        <sz val="10"/>
        <rFont val="仿宋_GB2312"/>
        <family val="3"/>
        <charset val="134"/>
      </rPr>
      <t>字钢</t>
    </r>
    <phoneticPr fontId="3" type="noConversion"/>
  </si>
  <si>
    <t>Z</t>
    <phoneticPr fontId="3" type="noConversion"/>
  </si>
  <si>
    <t>钢筋</t>
    <phoneticPr fontId="3" type="noConversion"/>
  </si>
  <si>
    <t>∮</t>
    <phoneticPr fontId="3" type="noConversion"/>
  </si>
  <si>
    <t>扁钢</t>
    <phoneticPr fontId="3" type="noConversion"/>
  </si>
  <si>
    <t>—</t>
    <phoneticPr fontId="3" type="noConversion"/>
  </si>
  <si>
    <r>
      <t>b</t>
    </r>
    <r>
      <rPr>
        <sz val="10"/>
        <rFont val="Times New Roman"/>
        <family val="1"/>
      </rPr>
      <t>=</t>
    </r>
    <phoneticPr fontId="3" type="noConversion"/>
  </si>
  <si>
    <t>方钢</t>
    <phoneticPr fontId="3" type="noConversion"/>
  </si>
  <si>
    <t>■</t>
    <phoneticPr fontId="3" type="noConversion"/>
  </si>
  <si>
    <t>a＝</t>
    <phoneticPr fontId="3" type="noConversion"/>
  </si>
  <si>
    <t>六角钢</t>
    <phoneticPr fontId="3" type="noConversion"/>
  </si>
  <si>
    <t>Ã</t>
  </si>
  <si>
    <t>a=</t>
    <phoneticPr fontId="3" type="noConversion"/>
  </si>
  <si>
    <t>锥型钢管</t>
    <phoneticPr fontId="3" type="noConversion"/>
  </si>
  <si>
    <t>◎</t>
    <phoneticPr fontId="3" type="noConversion"/>
  </si>
  <si>
    <t>机加工件</t>
    <phoneticPr fontId="3" type="noConversion"/>
  </si>
  <si>
    <t>J</t>
    <phoneticPr fontId="3" type="noConversion"/>
  </si>
  <si>
    <r>
      <t>名称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接头</t>
    </r>
    <r>
      <rPr>
        <sz val="10"/>
        <rFont val="Times New Roman"/>
        <family val="1"/>
      </rPr>
      <t>,</t>
    </r>
    <r>
      <rPr>
        <sz val="10"/>
        <rFont val="宋体"/>
        <charset val="134"/>
      </rPr>
      <t>等</t>
    </r>
    <r>
      <rPr>
        <sz val="10"/>
        <rFont val="Times New Roman"/>
        <family val="1"/>
      </rPr>
      <t>.)</t>
    </r>
    <phoneticPr fontId="3" type="noConversion"/>
  </si>
  <si>
    <t>高强螺栓</t>
    <phoneticPr fontId="3" type="noConversion"/>
  </si>
  <si>
    <t>M</t>
    <phoneticPr fontId="3" type="noConversion"/>
  </si>
  <si>
    <t>花篮螺丝</t>
    <phoneticPr fontId="3" type="noConversion"/>
  </si>
  <si>
    <t>∞</t>
    <phoneticPr fontId="3" type="noConversion"/>
  </si>
  <si>
    <t>钢丝绳</t>
    <phoneticPr fontId="3" type="noConversion"/>
  </si>
  <si>
    <t>§</t>
    <phoneticPr fontId="3" type="noConversion"/>
  </si>
  <si>
    <t>小计</t>
    <phoneticPr fontId="3" type="noConversion"/>
  </si>
  <si>
    <t>常用名称</t>
    <phoneticPr fontId="3" type="noConversion"/>
  </si>
  <si>
    <t>直撑</t>
    <phoneticPr fontId="3" type="noConversion"/>
  </si>
  <si>
    <t>腹板</t>
    <phoneticPr fontId="3" type="noConversion"/>
  </si>
  <si>
    <t>底板</t>
    <phoneticPr fontId="3" type="noConversion"/>
  </si>
  <si>
    <t>檩托</t>
    <phoneticPr fontId="3" type="noConversion"/>
  </si>
  <si>
    <t>端板</t>
    <phoneticPr fontId="3" type="noConversion"/>
  </si>
  <si>
    <t>上旋</t>
    <phoneticPr fontId="3" type="noConversion"/>
  </si>
  <si>
    <t>支撑</t>
    <phoneticPr fontId="3" type="noConversion"/>
  </si>
  <si>
    <t>翼板</t>
    <phoneticPr fontId="3" type="noConversion"/>
  </si>
  <si>
    <t>顶板</t>
    <phoneticPr fontId="3" type="noConversion"/>
  </si>
  <si>
    <t>檩条</t>
    <phoneticPr fontId="3" type="noConversion"/>
  </si>
  <si>
    <t>加强板</t>
    <phoneticPr fontId="3" type="noConversion"/>
  </si>
  <si>
    <t>下旋</t>
    <phoneticPr fontId="3" type="noConversion"/>
  </si>
  <si>
    <t>斜撑</t>
    <phoneticPr fontId="3" type="noConversion"/>
  </si>
  <si>
    <t>肋板</t>
    <phoneticPr fontId="3" type="noConversion"/>
  </si>
  <si>
    <t>筋板</t>
    <phoneticPr fontId="3" type="noConversion"/>
  </si>
  <si>
    <t>联系梁</t>
    <phoneticPr fontId="3" type="noConversion"/>
  </si>
  <si>
    <r>
      <t xml:space="preserve">                 </t>
    </r>
    <r>
      <rPr>
        <sz val="18"/>
        <rFont val="宋体"/>
        <charset val="134"/>
      </rPr>
      <t>折边板材预算表</t>
    </r>
    <r>
      <rPr>
        <sz val="10"/>
        <rFont val="宋体"/>
        <charset val="134"/>
      </rPr>
      <t/>
    </r>
    <phoneticPr fontId="3" type="noConversion"/>
  </si>
  <si>
    <t>编号</t>
    <phoneticPr fontId="3" type="noConversion"/>
  </si>
  <si>
    <t>厚度</t>
    <phoneticPr fontId="3" type="noConversion"/>
  </si>
  <si>
    <t>比重</t>
    <phoneticPr fontId="3" type="noConversion"/>
  </si>
  <si>
    <t>抽槽m</t>
    <phoneticPr fontId="3" type="noConversion"/>
  </si>
  <si>
    <t>展开㎡</t>
    <phoneticPr fontId="3" type="noConversion"/>
  </si>
  <si>
    <t>门套</t>
    <phoneticPr fontId="3" type="noConversion"/>
  </si>
  <si>
    <t>1#</t>
    <phoneticPr fontId="3" type="noConversion"/>
  </si>
  <si>
    <t>SW</t>
    <phoneticPr fontId="3" type="noConversion"/>
  </si>
  <si>
    <t>×(</t>
    <phoneticPr fontId="3" type="noConversion"/>
  </si>
  <si>
    <t>+</t>
    <phoneticPr fontId="3" type="noConversion"/>
  </si>
  <si>
    <t>）</t>
    <phoneticPr fontId="3" type="noConversion"/>
  </si>
  <si>
    <t>C=</t>
    <phoneticPr fontId="3" type="noConversion"/>
  </si>
  <si>
    <t>镜面板</t>
    <phoneticPr fontId="3" type="noConversion"/>
  </si>
  <si>
    <t>2#</t>
    <phoneticPr fontId="3" type="noConversion"/>
  </si>
  <si>
    <t>JM</t>
    <phoneticPr fontId="3" type="noConversion"/>
  </si>
  <si>
    <t>丝纹板</t>
    <phoneticPr fontId="3" type="noConversion"/>
  </si>
  <si>
    <t>11#</t>
    <phoneticPr fontId="3" type="noConversion"/>
  </si>
  <si>
    <t>扣边</t>
    <phoneticPr fontId="3" type="noConversion"/>
  </si>
  <si>
    <t>铝板</t>
    <phoneticPr fontId="3" type="noConversion"/>
  </si>
  <si>
    <t>3#</t>
    <phoneticPr fontId="3" type="noConversion"/>
  </si>
  <si>
    <t>LB</t>
    <phoneticPr fontId="3" type="noConversion"/>
  </si>
  <si>
    <t>铝板吊顶</t>
    <phoneticPr fontId="3" type="noConversion"/>
  </si>
  <si>
    <r>
      <t>1</t>
    </r>
    <r>
      <rPr>
        <sz val="10"/>
        <rFont val="Times New Roman"/>
        <family val="1"/>
      </rPr>
      <t>2#</t>
    </r>
    <phoneticPr fontId="3" type="noConversion"/>
  </si>
  <si>
    <t>㎡=</t>
    <phoneticPr fontId="3" type="noConversion"/>
  </si>
  <si>
    <r>
      <t xml:space="preserve">                </t>
    </r>
    <r>
      <rPr>
        <sz val="18"/>
        <rFont val="宋体"/>
        <charset val="134"/>
      </rPr>
      <t>玻璃等材料预算表</t>
    </r>
    <r>
      <rPr>
        <sz val="10"/>
        <rFont val="宋体"/>
        <charset val="134"/>
      </rPr>
      <t/>
    </r>
    <phoneticPr fontId="3" type="noConversion"/>
  </si>
  <si>
    <t>周长m</t>
    <phoneticPr fontId="3" type="noConversion"/>
  </si>
  <si>
    <t>㎡</t>
    <phoneticPr fontId="3" type="noConversion"/>
  </si>
  <si>
    <r>
      <t>8+12A+8</t>
    </r>
    <r>
      <rPr>
        <sz val="10"/>
        <rFont val="宋体"/>
        <charset val="134"/>
      </rPr>
      <t>中空</t>
    </r>
    <phoneticPr fontId="3" type="noConversion"/>
  </si>
  <si>
    <t>1＃玻璃</t>
    <phoneticPr fontId="3" type="noConversion"/>
  </si>
  <si>
    <t>BL</t>
    <phoneticPr fontId="3" type="noConversion"/>
  </si>
  <si>
    <t>+</t>
    <phoneticPr fontId="3" type="noConversion"/>
  </si>
  <si>
    <t>8+8</t>
    <phoneticPr fontId="3" type="noConversion"/>
  </si>
  <si>
    <t>×</t>
    <phoneticPr fontId="3" type="noConversion"/>
  </si>
  <si>
    <r>
      <t>δ</t>
    </r>
    <r>
      <rPr>
        <sz val="10"/>
        <rFont val="Times New Roman"/>
        <family val="1"/>
      </rPr>
      <t>=</t>
    </r>
    <phoneticPr fontId="3" type="noConversion"/>
  </si>
  <si>
    <t>+</t>
    <phoneticPr fontId="3" type="noConversion"/>
  </si>
  <si>
    <r>
      <t>12</t>
    </r>
    <r>
      <rPr>
        <sz val="10"/>
        <rFont val="宋体"/>
        <charset val="134"/>
      </rPr>
      <t>钢化</t>
    </r>
    <phoneticPr fontId="3" type="noConversion"/>
  </si>
  <si>
    <t>BL</t>
    <phoneticPr fontId="3" type="noConversion"/>
  </si>
  <si>
    <t>小计</t>
    <phoneticPr fontId="3" type="noConversion"/>
  </si>
  <si>
    <t>接驳爪</t>
    <phoneticPr fontId="3" type="noConversion"/>
  </si>
  <si>
    <t>220-4</t>
    <phoneticPr fontId="3" type="noConversion"/>
  </si>
  <si>
    <t>220-3</t>
    <phoneticPr fontId="3" type="noConversion"/>
  </si>
  <si>
    <t>220-2</t>
    <phoneticPr fontId="3" type="noConversion"/>
  </si>
  <si>
    <t>220-1</t>
    <phoneticPr fontId="3" type="noConversion"/>
  </si>
  <si>
    <t>接驳头</t>
    <phoneticPr fontId="3" type="noConversion"/>
  </si>
  <si>
    <t>T03</t>
    <phoneticPr fontId="3" type="noConversion"/>
  </si>
  <si>
    <t>T02</t>
    <phoneticPr fontId="3" type="noConversion"/>
  </si>
  <si>
    <t>T01</t>
    <phoneticPr fontId="3" type="noConversion"/>
  </si>
  <si>
    <t>转接件</t>
    <phoneticPr fontId="3" type="noConversion"/>
  </si>
  <si>
    <t>Z01</t>
    <phoneticPr fontId="3" type="noConversion"/>
  </si>
  <si>
    <t>Z02</t>
  </si>
  <si>
    <t>彩钢板</t>
    <phoneticPr fontId="3" type="noConversion"/>
  </si>
  <si>
    <t>CG</t>
    <phoneticPr fontId="3" type="noConversion"/>
  </si>
  <si>
    <r>
      <t>PC</t>
    </r>
    <r>
      <rPr>
        <sz val="10"/>
        <rFont val="宋体"/>
        <charset val="134"/>
      </rPr>
      <t>板</t>
    </r>
    <phoneticPr fontId="3" type="noConversion"/>
  </si>
  <si>
    <t>颗粒板</t>
    <phoneticPr fontId="3" type="noConversion"/>
  </si>
  <si>
    <t>灯白片</t>
    <phoneticPr fontId="3" type="noConversion"/>
  </si>
  <si>
    <t>日光灯</t>
    <phoneticPr fontId="3" type="noConversion"/>
  </si>
  <si>
    <t>☼</t>
  </si>
  <si>
    <t>构件名称</t>
    <phoneticPr fontId="3" type="noConversion"/>
  </si>
  <si>
    <t>部件名称</t>
    <phoneticPr fontId="3" type="noConversion"/>
  </si>
  <si>
    <t>规格</t>
    <phoneticPr fontId="3" type="noConversion"/>
  </si>
  <si>
    <t>线重㎏/m</t>
    <phoneticPr fontId="3" type="noConversion"/>
  </si>
  <si>
    <t>单长㎜</t>
    <phoneticPr fontId="3" type="noConversion"/>
  </si>
  <si>
    <r>
      <t>㎏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件</t>
    </r>
    <phoneticPr fontId="3" type="noConversion"/>
  </si>
  <si>
    <t>件/榀</t>
    <phoneticPr fontId="3" type="noConversion"/>
  </si>
  <si>
    <t>榀数</t>
    <phoneticPr fontId="3" type="noConversion"/>
  </si>
  <si>
    <t>件数</t>
    <phoneticPr fontId="3" type="noConversion"/>
  </si>
  <si>
    <t>重量㎏</t>
    <phoneticPr fontId="3" type="noConversion"/>
  </si>
  <si>
    <t>㎡/吨</t>
    <phoneticPr fontId="3" type="noConversion"/>
  </si>
  <si>
    <t>表面㎡</t>
    <phoneticPr fontId="3" type="noConversion"/>
  </si>
  <si>
    <t>备注</t>
    <phoneticPr fontId="3" type="noConversion"/>
  </si>
  <si>
    <r>
      <t>H</t>
    </r>
    <r>
      <rPr>
        <sz val="10"/>
        <rFont val="宋体"/>
        <charset val="134"/>
      </rPr>
      <t>钢</t>
    </r>
    <phoneticPr fontId="3" type="noConversion"/>
  </si>
  <si>
    <t>×</t>
    <phoneticPr fontId="3" type="noConversion"/>
  </si>
  <si>
    <t>焊接圆管</t>
    <phoneticPr fontId="3" type="noConversion"/>
  </si>
  <si>
    <t>φ</t>
    <phoneticPr fontId="3" type="noConversion"/>
  </si>
  <si>
    <t>无缝圆管</t>
    <phoneticPr fontId="3" type="noConversion"/>
  </si>
  <si>
    <t>○</t>
    <phoneticPr fontId="3" type="noConversion"/>
  </si>
  <si>
    <t>方管</t>
    <phoneticPr fontId="3" type="noConversion"/>
  </si>
  <si>
    <t>□</t>
    <phoneticPr fontId="3" type="noConversion"/>
  </si>
  <si>
    <t>钢板</t>
    <phoneticPr fontId="3" type="noConversion"/>
  </si>
  <si>
    <t>－</t>
    <phoneticPr fontId="3" type="noConversion"/>
  </si>
  <si>
    <r>
      <t>δ</t>
    </r>
    <r>
      <rPr>
        <sz val="10"/>
        <rFont val="Times New Roman"/>
        <family val="1"/>
      </rPr>
      <t>=</t>
    </r>
    <phoneticPr fontId="3" type="noConversion"/>
  </si>
  <si>
    <t>梯型钢板</t>
    <phoneticPr fontId="3" type="noConversion"/>
  </si>
  <si>
    <t>h=</t>
    <phoneticPr fontId="3" type="noConversion"/>
  </si>
  <si>
    <r>
      <t>b</t>
    </r>
    <r>
      <rPr>
        <sz val="6"/>
        <rFont val="Times New Roman"/>
        <family val="1"/>
      </rPr>
      <t>1</t>
    </r>
    <r>
      <rPr>
        <sz val="10"/>
        <rFont val="Times New Roman"/>
        <family val="1"/>
      </rPr>
      <t>=</t>
    </r>
    <phoneticPr fontId="3" type="noConversion"/>
  </si>
  <si>
    <r>
      <t>b</t>
    </r>
    <r>
      <rPr>
        <sz val="6"/>
        <rFont val="Times New Roman"/>
        <family val="1"/>
      </rPr>
      <t>2</t>
    </r>
    <r>
      <rPr>
        <sz val="10"/>
        <rFont val="Times New Roman"/>
        <family val="1"/>
      </rPr>
      <t>=</t>
    </r>
    <phoneticPr fontId="3" type="noConversion"/>
  </si>
  <si>
    <t>环型钢板</t>
    <phoneticPr fontId="3" type="noConversion"/>
  </si>
  <si>
    <t>D=</t>
    <phoneticPr fontId="3" type="noConversion"/>
  </si>
  <si>
    <t>d=</t>
    <phoneticPr fontId="3" type="noConversion"/>
  </si>
  <si>
    <t>异型钢板</t>
    <phoneticPr fontId="3" type="noConversion"/>
  </si>
  <si>
    <t>S=</t>
    <phoneticPr fontId="3" type="noConversion"/>
  </si>
  <si>
    <t>㎡</t>
    <phoneticPr fontId="3" type="noConversion"/>
  </si>
  <si>
    <t>花纹钢板</t>
    <phoneticPr fontId="3" type="noConversion"/>
  </si>
  <si>
    <t>～</t>
    <phoneticPr fontId="3" type="noConversion"/>
  </si>
  <si>
    <t>钢板网</t>
    <phoneticPr fontId="3" type="noConversion"/>
  </si>
  <si>
    <t>◇</t>
    <phoneticPr fontId="3" type="noConversion"/>
  </si>
  <si>
    <t>38×100</t>
    <phoneticPr fontId="3" type="noConversion"/>
  </si>
  <si>
    <t>槽钢</t>
    <phoneticPr fontId="3" type="noConversion"/>
  </si>
  <si>
    <t>[</t>
    <phoneticPr fontId="3" type="noConversion"/>
  </si>
  <si>
    <t>20a</t>
    <phoneticPr fontId="3" type="noConversion"/>
  </si>
  <si>
    <t>b=</t>
    <phoneticPr fontId="3" type="noConversion"/>
  </si>
  <si>
    <t>工字钢</t>
    <phoneticPr fontId="3" type="noConversion"/>
  </si>
  <si>
    <t>30b</t>
    <phoneticPr fontId="3" type="noConversion"/>
  </si>
  <si>
    <t>角钢</t>
    <phoneticPr fontId="3" type="noConversion"/>
  </si>
  <si>
    <t>L</t>
    <phoneticPr fontId="3" type="noConversion"/>
  </si>
  <si>
    <t>C字钢</t>
    <phoneticPr fontId="3" type="noConversion"/>
  </si>
  <si>
    <t>C</t>
    <phoneticPr fontId="3" type="noConversion"/>
  </si>
  <si>
    <r>
      <t>Z</t>
    </r>
    <r>
      <rPr>
        <sz val="10"/>
        <rFont val="仿宋_GB2312"/>
        <family val="3"/>
        <charset val="134"/>
      </rPr>
      <t>字钢</t>
    </r>
    <phoneticPr fontId="3" type="noConversion"/>
  </si>
  <si>
    <t>Z</t>
    <phoneticPr fontId="3" type="noConversion"/>
  </si>
  <si>
    <t>洋圆</t>
    <phoneticPr fontId="3" type="noConversion"/>
  </si>
  <si>
    <t>钢筋</t>
    <phoneticPr fontId="3" type="noConversion"/>
  </si>
  <si>
    <t>∮</t>
    <phoneticPr fontId="3" type="noConversion"/>
  </si>
  <si>
    <t>扁钢</t>
    <phoneticPr fontId="3" type="noConversion"/>
  </si>
  <si>
    <t>—</t>
    <phoneticPr fontId="3" type="noConversion"/>
  </si>
  <si>
    <r>
      <t>b</t>
    </r>
    <r>
      <rPr>
        <sz val="10"/>
        <rFont val="Times New Roman"/>
        <family val="1"/>
      </rPr>
      <t>=</t>
    </r>
    <phoneticPr fontId="3" type="noConversion"/>
  </si>
  <si>
    <t>方钢</t>
    <phoneticPr fontId="3" type="noConversion"/>
  </si>
  <si>
    <t>■</t>
    <phoneticPr fontId="3" type="noConversion"/>
  </si>
  <si>
    <t>a＝</t>
    <phoneticPr fontId="3" type="noConversion"/>
  </si>
  <si>
    <t>六角钢</t>
    <phoneticPr fontId="3" type="noConversion"/>
  </si>
  <si>
    <t>a=</t>
    <phoneticPr fontId="3" type="noConversion"/>
  </si>
  <si>
    <t>锥型钢管</t>
    <phoneticPr fontId="3" type="noConversion"/>
  </si>
  <si>
    <t>◎</t>
    <phoneticPr fontId="3" type="noConversion"/>
  </si>
  <si>
    <t>机加工件</t>
    <phoneticPr fontId="3" type="noConversion"/>
  </si>
  <si>
    <t>J</t>
    <phoneticPr fontId="3" type="noConversion"/>
  </si>
  <si>
    <r>
      <t>名称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接头</t>
    </r>
    <r>
      <rPr>
        <sz val="10"/>
        <rFont val="Times New Roman"/>
        <family val="1"/>
      </rPr>
      <t>,</t>
    </r>
    <r>
      <rPr>
        <sz val="10"/>
        <rFont val="宋体"/>
        <charset val="134"/>
      </rPr>
      <t>等</t>
    </r>
    <r>
      <rPr>
        <sz val="10"/>
        <rFont val="Times New Roman"/>
        <family val="1"/>
      </rPr>
      <t>.)</t>
    </r>
    <phoneticPr fontId="3" type="noConversion"/>
  </si>
  <si>
    <t>高强螺栓</t>
    <phoneticPr fontId="3" type="noConversion"/>
  </si>
  <si>
    <t>M</t>
    <phoneticPr fontId="3" type="noConversion"/>
  </si>
  <si>
    <t>花篮螺丝</t>
    <phoneticPr fontId="3" type="noConversion"/>
  </si>
  <si>
    <t>∞</t>
    <phoneticPr fontId="3" type="noConversion"/>
  </si>
  <si>
    <t>钢丝绳</t>
    <phoneticPr fontId="3" type="noConversion"/>
  </si>
  <si>
    <t>§</t>
    <phoneticPr fontId="3" type="noConversion"/>
  </si>
  <si>
    <t>小计</t>
    <phoneticPr fontId="3" type="noConversion"/>
  </si>
  <si>
    <t>常用名称</t>
    <phoneticPr fontId="3" type="noConversion"/>
  </si>
  <si>
    <t>腹板</t>
    <phoneticPr fontId="3" type="noConversion"/>
  </si>
  <si>
    <t>底板</t>
    <phoneticPr fontId="3" type="noConversion"/>
  </si>
  <si>
    <t>檩托</t>
    <phoneticPr fontId="3" type="noConversion"/>
  </si>
  <si>
    <t>端板</t>
    <phoneticPr fontId="3" type="noConversion"/>
  </si>
  <si>
    <t>上旋</t>
    <phoneticPr fontId="3" type="noConversion"/>
  </si>
  <si>
    <t>直撑</t>
    <phoneticPr fontId="3" type="noConversion"/>
  </si>
  <si>
    <t>支撑</t>
    <phoneticPr fontId="3" type="noConversion"/>
  </si>
  <si>
    <t>翼板</t>
    <phoneticPr fontId="3" type="noConversion"/>
  </si>
  <si>
    <t>顶板</t>
    <phoneticPr fontId="3" type="noConversion"/>
  </si>
  <si>
    <t>檩条</t>
    <phoneticPr fontId="3" type="noConversion"/>
  </si>
  <si>
    <t>加强板</t>
    <phoneticPr fontId="3" type="noConversion"/>
  </si>
  <si>
    <t>下旋</t>
    <phoneticPr fontId="3" type="noConversion"/>
  </si>
  <si>
    <t>斜撑</t>
    <phoneticPr fontId="3" type="noConversion"/>
  </si>
  <si>
    <t>肋板</t>
    <phoneticPr fontId="3" type="noConversion"/>
  </si>
  <si>
    <t>筋板</t>
    <phoneticPr fontId="3" type="noConversion"/>
  </si>
  <si>
    <t>联系梁</t>
    <phoneticPr fontId="3" type="noConversion"/>
  </si>
  <si>
    <t>工程名称：</t>
    <phoneticPr fontId="3" type="noConversion"/>
  </si>
  <si>
    <t>构件名称</t>
    <phoneticPr fontId="3" type="noConversion"/>
  </si>
  <si>
    <t>部件名称</t>
    <phoneticPr fontId="3" type="noConversion"/>
  </si>
  <si>
    <t>规格</t>
    <phoneticPr fontId="3" type="noConversion"/>
  </si>
  <si>
    <t>单长㎜</t>
    <phoneticPr fontId="3" type="noConversion"/>
  </si>
  <si>
    <t>件/榀</t>
    <phoneticPr fontId="3" type="noConversion"/>
  </si>
  <si>
    <t>榀数</t>
    <phoneticPr fontId="3" type="noConversion"/>
  </si>
  <si>
    <t>件数</t>
    <phoneticPr fontId="3" type="noConversion"/>
  </si>
  <si>
    <t>备注</t>
    <phoneticPr fontId="3" type="noConversion"/>
  </si>
  <si>
    <t>▩</t>
  </si>
  <si>
    <t>▓</t>
  </si>
  <si>
    <t>░</t>
  </si>
  <si>
    <t>'</t>
  </si>
  <si>
    <t>[</t>
  </si>
  <si>
    <t>v</t>
  </si>
  <si>
    <t>@</t>
  </si>
  <si>
    <t>È</t>
  </si>
  <si>
    <t>Å</t>
  </si>
  <si>
    <t>▥</t>
  </si>
  <si>
    <t>▦</t>
  </si>
  <si>
    <t>▨</t>
  </si>
  <si>
    <t>Â</t>
  </si>
  <si>
    <t>¯</t>
  </si>
  <si>
    <t>∪∪</t>
  </si>
  <si>
    <t>⊙</t>
  </si>
  <si>
    <t>●</t>
  </si>
  <si>
    <t>¤</t>
  </si>
  <si>
    <t>︿</t>
  </si>
  <si>
    <t>￣</t>
  </si>
  <si>
    <t>＿</t>
  </si>
  <si>
    <t>＃</t>
  </si>
  <si>
    <t>⊥</t>
  </si>
  <si>
    <t></t>
  </si>
  <si>
    <t>À</t>
  </si>
  <si>
    <t>Ä</t>
  </si>
  <si>
    <t>ó</t>
  </si>
  <si>
    <t>∥</t>
  </si>
  <si>
    <t>º</t>
  </si>
  <si>
    <t>√</t>
  </si>
  <si>
    <t>核算员：</t>
    <phoneticPr fontId="3" type="noConversion"/>
  </si>
  <si>
    <t>日期：</t>
    <phoneticPr fontId="3" type="noConversion"/>
  </si>
  <si>
    <t>线重㎏/㎡</t>
    <phoneticPr fontId="3" type="noConversion"/>
  </si>
  <si>
    <t>件/榀</t>
    <phoneticPr fontId="3" type="noConversion"/>
  </si>
  <si>
    <t>榀数</t>
    <phoneticPr fontId="3" type="noConversion"/>
  </si>
  <si>
    <t>▒</t>
    <phoneticPr fontId="3" type="noConversion"/>
  </si>
  <si>
    <t>◊</t>
    <phoneticPr fontId="3" type="noConversion"/>
  </si>
  <si>
    <t>※</t>
    <phoneticPr fontId="3" type="noConversion"/>
  </si>
  <si>
    <t>¤</t>
    <phoneticPr fontId="3" type="noConversion"/>
  </si>
  <si>
    <t>●</t>
    <phoneticPr fontId="3" type="noConversion"/>
  </si>
  <si>
    <t>▣</t>
    <phoneticPr fontId="3" type="noConversion"/>
  </si>
  <si>
    <t>符号</t>
    <phoneticPr fontId="3" type="noConversion"/>
  </si>
  <si>
    <t>符号</t>
    <phoneticPr fontId="3" type="noConversion"/>
  </si>
  <si>
    <r>
      <t>钢材预算表</t>
    </r>
    <r>
      <rPr>
        <sz val="10"/>
        <rFont val="宋体"/>
        <charset val="134"/>
      </rPr>
      <t>（比重＝</t>
    </r>
    <r>
      <rPr>
        <sz val="10"/>
        <rFont val="Times New Roman"/>
        <family val="1"/>
      </rPr>
      <t>7.85</t>
    </r>
    <r>
      <rPr>
        <sz val="10"/>
        <rFont val="宋体"/>
        <charset val="134"/>
      </rPr>
      <t>）</t>
    </r>
    <phoneticPr fontId="3" type="noConversion"/>
  </si>
  <si>
    <r>
      <t>不锈钢材预算表</t>
    </r>
    <r>
      <rPr>
        <sz val="10"/>
        <rFont val="宋体"/>
        <charset val="134"/>
      </rPr>
      <t>（比重＝</t>
    </r>
    <r>
      <rPr>
        <sz val="10"/>
        <rFont val="Times New Roman"/>
        <family val="1"/>
      </rPr>
      <t>7.93</t>
    </r>
    <r>
      <rPr>
        <sz val="10"/>
        <rFont val="宋体"/>
        <charset val="134"/>
      </rPr>
      <t>）</t>
    </r>
    <phoneticPr fontId="3" type="noConversion"/>
  </si>
  <si>
    <t>钢材预算表</t>
    <phoneticPr fontId="3" type="noConversion"/>
  </si>
  <si>
    <r>
      <t>钢材重量计算表</t>
    </r>
    <r>
      <rPr>
        <sz val="10"/>
        <rFont val="宋体"/>
        <charset val="134"/>
      </rPr>
      <t>（比重＝</t>
    </r>
    <r>
      <rPr>
        <sz val="10"/>
        <rFont val="Times New Roman"/>
        <family val="1"/>
      </rPr>
      <t>7.85</t>
    </r>
    <r>
      <rPr>
        <sz val="10"/>
        <rFont val="宋体"/>
        <charset val="134"/>
      </rPr>
      <t>）</t>
    </r>
    <phoneticPr fontId="3" type="noConversion"/>
  </si>
  <si>
    <t>符号</t>
    <phoneticPr fontId="3" type="noConversion"/>
  </si>
  <si>
    <r>
      <t>r</t>
    </r>
    <r>
      <rPr>
        <sz val="8"/>
        <rFont val="宋体"/>
        <charset val="134"/>
      </rPr>
      <t>外</t>
    </r>
    <r>
      <rPr>
        <sz val="10"/>
        <rFont val="Times New Roman"/>
        <family val="1"/>
      </rPr>
      <t>=2t</t>
    </r>
    <phoneticPr fontId="3" type="noConversion"/>
  </si>
  <si>
    <t>差异</t>
    <phoneticPr fontId="3" type="noConversion"/>
  </si>
  <si>
    <t>线重（1）</t>
    <phoneticPr fontId="3" type="noConversion"/>
  </si>
  <si>
    <t>线重（2）</t>
    <phoneticPr fontId="3" type="noConversion"/>
  </si>
  <si>
    <t>U字槽</t>
    <phoneticPr fontId="3" type="noConversion"/>
  </si>
  <si>
    <t>⊔</t>
  </si>
  <si>
    <t>×</t>
    <phoneticPr fontId="3" type="noConversion"/>
  </si>
  <si>
    <r>
      <t>δ</t>
    </r>
    <r>
      <rPr>
        <sz val="10"/>
        <rFont val="Times New Roman"/>
        <family val="1"/>
      </rPr>
      <t>=</t>
    </r>
    <phoneticPr fontId="3" type="noConversion"/>
  </si>
  <si>
    <t>H</t>
    <phoneticPr fontId="3" type="noConversion"/>
  </si>
  <si>
    <t>○</t>
    <phoneticPr fontId="3" type="noConversion"/>
  </si>
  <si>
    <t>H</t>
    <phoneticPr fontId="3" type="noConversion"/>
  </si>
  <si>
    <t>H</t>
    <phoneticPr fontId="3" type="noConversion"/>
  </si>
  <si>
    <t>H</t>
    <phoneticPr fontId="3" type="noConversion"/>
  </si>
  <si>
    <t>HW</t>
    <phoneticPr fontId="3" type="noConversion"/>
  </si>
  <si>
    <t>HM</t>
    <phoneticPr fontId="3" type="noConversion"/>
  </si>
  <si>
    <t>HN</t>
    <phoneticPr fontId="3" type="noConversion"/>
  </si>
  <si>
    <t>HN</t>
    <phoneticPr fontId="3" type="noConversion"/>
  </si>
  <si>
    <t>[</t>
    <phoneticPr fontId="3" type="noConversion"/>
  </si>
  <si>
    <t>[</t>
    <phoneticPr fontId="3" type="noConversion"/>
  </si>
  <si>
    <t>[</t>
    <phoneticPr fontId="3" type="noConversion"/>
  </si>
  <si>
    <t>[</t>
    <phoneticPr fontId="3" type="noConversion"/>
  </si>
  <si>
    <t>圆钢</t>
    <phoneticPr fontId="3" type="noConversion"/>
  </si>
  <si>
    <t>∅</t>
  </si>
  <si>
    <t>m或㎡</t>
    <phoneticPr fontId="3" type="noConversion"/>
  </si>
  <si>
    <t>椭圆管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</si>
</sst>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00"/>
    <numFmt numFmtId="178" formatCode="#,##0_);[Red]\(#,##0\)"/>
    <numFmt numFmtId="188" formatCode="0.00;_"/>
    <numFmt numFmtId="189" formatCode="0.00_ "/>
    <numFmt numFmtId="190" formatCode="0.0_ "/>
    <numFmt numFmtId="195" formatCode="0.000_ "/>
  </numFmts>
  <fonts count="42"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8"/>
      <name val="Times New Roman"/>
      <family val="1"/>
    </font>
    <font>
      <sz val="18"/>
      <name val="宋体"/>
      <charset val="134"/>
    </font>
    <font>
      <sz val="10"/>
      <name val="Times New Roman"/>
      <family val="1"/>
    </font>
    <font>
      <b/>
      <sz val="10"/>
      <name val="黑体"/>
      <family val="3"/>
      <charset val="134"/>
    </font>
    <font>
      <sz val="6"/>
      <name val="Times New Roman"/>
      <family val="1"/>
    </font>
    <font>
      <b/>
      <sz val="12"/>
      <name val="华文彩云"/>
      <charset val="134"/>
    </font>
    <font>
      <sz val="10"/>
      <color indexed="8"/>
      <name val="宋体"/>
      <charset val="134"/>
    </font>
    <font>
      <sz val="10"/>
      <color indexed="17"/>
      <name val="宋体"/>
      <charset val="134"/>
    </font>
    <font>
      <sz val="10"/>
      <color indexed="17"/>
      <name val="Times New Roman"/>
      <family val="1"/>
    </font>
    <font>
      <sz val="8"/>
      <name val="宋体"/>
      <charset val="134"/>
    </font>
    <font>
      <b/>
      <sz val="12"/>
      <name val="华文琥珀"/>
      <charset val="134"/>
    </font>
    <font>
      <b/>
      <sz val="10"/>
      <name val="华文琥珀"/>
      <charset val="134"/>
    </font>
    <font>
      <b/>
      <sz val="12"/>
      <name val="宋体"/>
      <charset val="134"/>
    </font>
    <font>
      <b/>
      <sz val="12"/>
      <name val="黑体"/>
      <family val="3"/>
      <charset val="134"/>
    </font>
    <font>
      <sz val="10"/>
      <name val="仿宋_GB2312"/>
      <family val="3"/>
      <charset val="134"/>
    </font>
    <font>
      <sz val="12"/>
      <name val="Times New Roman"/>
      <family val="1"/>
    </font>
    <font>
      <sz val="12"/>
      <name val="黑体"/>
      <family val="3"/>
      <charset val="134"/>
    </font>
    <font>
      <sz val="10"/>
      <name val="华文彩云"/>
      <charset val="134"/>
    </font>
    <font>
      <sz val="16"/>
      <name val="宋体"/>
      <charset val="134"/>
    </font>
    <font>
      <sz val="20"/>
      <name val="宋体"/>
      <charset val="134"/>
    </font>
    <font>
      <b/>
      <sz val="20"/>
      <name val="Wingdings 2"/>
      <family val="1"/>
      <charset val="2"/>
    </font>
    <font>
      <sz val="20"/>
      <name val="Wingdings"/>
      <charset val="2"/>
    </font>
    <font>
      <sz val="20"/>
      <name val="Webdings"/>
      <family val="1"/>
      <charset val="2"/>
    </font>
    <font>
      <sz val="20"/>
      <name val="Wingdings 2"/>
      <family val="1"/>
      <charset val="2"/>
    </font>
    <font>
      <sz val="20"/>
      <name val="CommonBullets"/>
      <charset val="2"/>
    </font>
    <font>
      <sz val="20"/>
      <name val="Symbol"/>
      <family val="1"/>
      <charset val="2"/>
    </font>
    <font>
      <sz val="28"/>
      <name val="宋体"/>
      <charset val="134"/>
    </font>
    <font>
      <b/>
      <sz val="28"/>
      <name val="Wingdings 2"/>
      <family val="1"/>
      <charset val="2"/>
    </font>
    <font>
      <sz val="24"/>
      <name val="Wingdings"/>
      <charset val="2"/>
    </font>
    <font>
      <b/>
      <sz val="14"/>
      <name val="Wingdings 2"/>
      <family val="1"/>
      <charset val="2"/>
    </font>
    <font>
      <b/>
      <sz val="12"/>
      <name val="Lucida Sans Unicode"/>
      <family val="2"/>
    </font>
    <font>
      <b/>
      <sz val="10"/>
      <name val="MS Reference Sans Serif"/>
      <family val="2"/>
    </font>
    <font>
      <b/>
      <sz val="12"/>
      <name val="Lucida Console"/>
      <family val="3"/>
    </font>
    <font>
      <b/>
      <sz val="9"/>
      <name val="MS Reference Sans Serif"/>
      <family val="2"/>
    </font>
    <font>
      <b/>
      <sz val="10"/>
      <name val="Lucida Console"/>
      <family val="3"/>
    </font>
    <font>
      <b/>
      <sz val="12"/>
      <name val="MS Reference Sans Serif"/>
      <family val="2"/>
    </font>
    <font>
      <sz val="16"/>
      <name val="RomanD"/>
      <family val="2"/>
    </font>
    <font>
      <sz val="12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left" vertical="center"/>
    </xf>
    <xf numFmtId="177" fontId="2" fillId="2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left" vertical="center"/>
    </xf>
    <xf numFmtId="177" fontId="2" fillId="2" borderId="21" xfId="0" applyNumberFormat="1" applyFont="1" applyFill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left" vertical="center"/>
    </xf>
    <xf numFmtId="1" fontId="2" fillId="0" borderId="19" xfId="0" applyNumberFormat="1" applyFont="1" applyFill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center"/>
    </xf>
    <xf numFmtId="1" fontId="2" fillId="0" borderId="8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left" vertical="center"/>
    </xf>
    <xf numFmtId="1" fontId="2" fillId="0" borderId="24" xfId="0" applyNumberFormat="1" applyFont="1" applyFill="1" applyBorder="1" applyAlignment="1">
      <alignment horizontal="left" vertical="center"/>
    </xf>
    <xf numFmtId="0" fontId="6" fillId="0" borderId="24" xfId="0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left" vertical="center"/>
    </xf>
    <xf numFmtId="1" fontId="2" fillId="3" borderId="19" xfId="0" applyNumberFormat="1" applyFont="1" applyFill="1" applyBorder="1" applyAlignment="1">
      <alignment horizontal="left" vertical="center"/>
    </xf>
    <xf numFmtId="176" fontId="6" fillId="3" borderId="19" xfId="0" applyNumberFormat="1" applyFont="1" applyFill="1" applyBorder="1" applyAlignment="1">
      <alignment horizontal="center" vertical="center"/>
    </xf>
    <xf numFmtId="176" fontId="2" fillId="3" borderId="20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left" vertical="center"/>
    </xf>
    <xf numFmtId="1" fontId="2" fillId="3" borderId="8" xfId="0" applyNumberFormat="1" applyFont="1" applyFill="1" applyBorder="1" applyAlignment="1">
      <alignment horizontal="left"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/>
    </xf>
    <xf numFmtId="1" fontId="6" fillId="3" borderId="8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/>
    </xf>
    <xf numFmtId="1" fontId="6" fillId="2" borderId="8" xfId="0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1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vertical="center"/>
    </xf>
    <xf numFmtId="1" fontId="6" fillId="0" borderId="19" xfId="0" applyNumberFormat="1" applyFont="1" applyFill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3" xfId="0" applyFont="1" applyFill="1" applyBorder="1" applyAlignment="1">
      <alignment horizontal="right" vertical="center"/>
    </xf>
    <xf numFmtId="176" fontId="2" fillId="0" borderId="47" xfId="0" applyNumberFormat="1" applyFont="1" applyFill="1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right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56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right" vertical="center"/>
    </xf>
    <xf numFmtId="0" fontId="6" fillId="2" borderId="3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1" fontId="6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right" vertical="center"/>
    </xf>
    <xf numFmtId="0" fontId="6" fillId="2" borderId="43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1" fontId="6" fillId="2" borderId="43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left" vertical="center"/>
    </xf>
    <xf numFmtId="177" fontId="2" fillId="3" borderId="34" xfId="0" applyNumberFormat="1" applyFont="1" applyFill="1" applyBorder="1" applyAlignment="1">
      <alignment horizontal="center" vertical="center"/>
    </xf>
    <xf numFmtId="177" fontId="2" fillId="3" borderId="10" xfId="0" applyNumberFormat="1" applyFont="1" applyFill="1" applyBorder="1" applyAlignment="1">
      <alignment horizontal="center" vertical="center"/>
    </xf>
    <xf numFmtId="177" fontId="2" fillId="3" borderId="45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43" xfId="0" applyFont="1" applyFill="1" applyBorder="1" applyAlignment="1">
      <alignment horizontal="left" vertical="center"/>
    </xf>
    <xf numFmtId="1" fontId="2" fillId="0" borderId="43" xfId="0" applyNumberFormat="1" applyFont="1" applyFill="1" applyBorder="1" applyAlignment="1">
      <alignment horizontal="left" vertical="center"/>
    </xf>
    <xf numFmtId="176" fontId="6" fillId="0" borderId="43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left" vertical="center"/>
    </xf>
    <xf numFmtId="0" fontId="6" fillId="0" borderId="54" xfId="0" applyFont="1" applyFill="1" applyBorder="1" applyAlignment="1">
      <alignment horizontal="left" vertical="center"/>
    </xf>
    <xf numFmtId="1" fontId="2" fillId="0" borderId="54" xfId="0" applyNumberFormat="1" applyFont="1" applyFill="1" applyBorder="1" applyAlignment="1">
      <alignment horizontal="left" vertical="center"/>
    </xf>
    <xf numFmtId="176" fontId="6" fillId="0" borderId="54" xfId="0" applyNumberFormat="1" applyFont="1" applyFill="1" applyBorder="1" applyAlignment="1">
      <alignment horizontal="center" vertical="center"/>
    </xf>
    <xf numFmtId="0" fontId="6" fillId="0" borderId="54" xfId="0" applyFont="1" applyBorder="1" applyAlignment="1">
      <alignment horizontal="right" vertical="center"/>
    </xf>
    <xf numFmtId="176" fontId="2" fillId="0" borderId="55" xfId="0" applyNumberFormat="1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/>
    </xf>
    <xf numFmtId="0" fontId="2" fillId="0" borderId="4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1" fontId="2" fillId="0" borderId="43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188" fontId="2" fillId="0" borderId="8" xfId="0" applyNumberFormat="1" applyFont="1" applyFill="1" applyBorder="1" applyAlignment="1">
      <alignment horizontal="center" vertical="center"/>
    </xf>
    <xf numFmtId="189" fontId="2" fillId="0" borderId="8" xfId="0" applyNumberFormat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176" fontId="2" fillId="0" borderId="3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1" fontId="2" fillId="0" borderId="8" xfId="0" applyNumberFormat="1" applyFont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" fillId="0" borderId="60" xfId="0" applyFont="1" applyBorder="1" applyAlignment="1">
      <alignment horizontal="center" vertical="center"/>
    </xf>
    <xf numFmtId="178" fontId="2" fillId="2" borderId="61" xfId="0" applyNumberFormat="1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178" fontId="2" fillId="2" borderId="65" xfId="0" applyNumberFormat="1" applyFont="1" applyFill="1" applyBorder="1" applyAlignment="1">
      <alignment horizontal="center" vertical="center"/>
    </xf>
    <xf numFmtId="178" fontId="6" fillId="0" borderId="63" xfId="0" applyNumberFormat="1" applyFont="1" applyBorder="1" applyAlignment="1">
      <alignment horizontal="center" vertical="center"/>
    </xf>
    <xf numFmtId="178" fontId="2" fillId="0" borderId="66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left" vertical="center"/>
    </xf>
    <xf numFmtId="176" fontId="6" fillId="0" borderId="35" xfId="0" applyNumberFormat="1" applyFont="1" applyBorder="1" applyAlignment="1">
      <alignment horizontal="left" vertical="center"/>
    </xf>
    <xf numFmtId="1" fontId="2" fillId="0" borderId="36" xfId="0" applyNumberFormat="1" applyFont="1" applyBorder="1" applyAlignment="1">
      <alignment horizontal="left" vertical="center"/>
    </xf>
    <xf numFmtId="190" fontId="2" fillId="0" borderId="37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19" xfId="0" applyNumberFormat="1" applyFont="1" applyBorder="1" applyAlignment="1">
      <alignment horizontal="left" vertical="center"/>
    </xf>
    <xf numFmtId="176" fontId="6" fillId="0" borderId="19" xfId="0" applyNumberFormat="1" applyFont="1" applyBorder="1" applyAlignment="1">
      <alignment horizontal="left" vertical="center"/>
    </xf>
    <xf numFmtId="1" fontId="2" fillId="0" borderId="19" xfId="0" applyNumberFormat="1" applyFont="1" applyBorder="1" applyAlignment="1">
      <alignment horizontal="left" vertical="center"/>
    </xf>
    <xf numFmtId="190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right" vertical="center"/>
    </xf>
    <xf numFmtId="1" fontId="2" fillId="0" borderId="62" xfId="0" applyNumberFormat="1" applyFont="1" applyBorder="1" applyAlignment="1">
      <alignment horizontal="center" vertical="center"/>
    </xf>
    <xf numFmtId="190" fontId="2" fillId="0" borderId="64" xfId="0" applyNumberFormat="1" applyFont="1" applyBorder="1" applyAlignment="1">
      <alignment horizontal="center" vertical="center"/>
    </xf>
    <xf numFmtId="176" fontId="2" fillId="0" borderId="65" xfId="0" applyNumberFormat="1" applyFont="1" applyBorder="1" applyAlignment="1">
      <alignment horizontal="center" vertical="center"/>
    </xf>
    <xf numFmtId="176" fontId="6" fillId="0" borderId="64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33" xfId="0" applyNumberFormat="1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" fontId="2" fillId="0" borderId="74" xfId="0" applyNumberFormat="1" applyFont="1" applyBorder="1" applyAlignment="1">
      <alignment horizontal="center" vertical="center"/>
    </xf>
    <xf numFmtId="176" fontId="2" fillId="0" borderId="73" xfId="0" applyNumberFormat="1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2" fontId="2" fillId="0" borderId="62" xfId="0" applyNumberFormat="1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left" vertical="center"/>
    </xf>
    <xf numFmtId="177" fontId="2" fillId="0" borderId="19" xfId="0" applyNumberFormat="1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left" vertical="center"/>
    </xf>
    <xf numFmtId="177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178" fontId="2" fillId="2" borderId="6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61" xfId="0" applyNumberFormat="1" applyFont="1" applyBorder="1" applyAlignment="1">
      <alignment horizontal="center" vertical="center"/>
    </xf>
    <xf numFmtId="176" fontId="2" fillId="0" borderId="63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66" xfId="0" applyBorder="1"/>
    <xf numFmtId="0" fontId="6" fillId="0" borderId="60" xfId="0" applyFont="1" applyBorder="1" applyAlignment="1">
      <alignment horizontal="center" vertical="center"/>
    </xf>
    <xf numFmtId="0" fontId="2" fillId="0" borderId="62" xfId="0" applyFont="1" applyFill="1" applyBorder="1" applyAlignment="1">
      <alignment horizontal="left" vertical="center"/>
    </xf>
    <xf numFmtId="176" fontId="2" fillId="0" borderId="62" xfId="0" applyNumberFormat="1" applyFont="1" applyBorder="1" applyAlignment="1">
      <alignment horizontal="center" vertical="center"/>
    </xf>
    <xf numFmtId="1" fontId="2" fillId="0" borderId="65" xfId="0" applyNumberFormat="1" applyFont="1" applyBorder="1" applyAlignment="1">
      <alignment horizontal="center" vertical="center"/>
    </xf>
    <xf numFmtId="1" fontId="2" fillId="0" borderId="63" xfId="0" applyNumberFormat="1" applyFont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6" fontId="2" fillId="0" borderId="61" xfId="0" applyNumberFormat="1" applyFont="1" applyBorder="1" applyAlignment="1">
      <alignment horizontal="center" vertical="center"/>
    </xf>
    <xf numFmtId="177" fontId="2" fillId="0" borderId="35" xfId="0" applyNumberFormat="1" applyFont="1" applyFill="1" applyBorder="1" applyAlignment="1">
      <alignment horizontal="center" vertical="center"/>
    </xf>
    <xf numFmtId="177" fontId="2" fillId="0" borderId="62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8" fontId="2" fillId="0" borderId="15" xfId="0" applyNumberFormat="1" applyFont="1" applyFill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8" fontId="2" fillId="0" borderId="62" xfId="0" applyNumberFormat="1" applyFont="1" applyFill="1" applyBorder="1" applyAlignment="1">
      <alignment horizontal="left" vertical="center"/>
    </xf>
    <xf numFmtId="0" fontId="0" fillId="0" borderId="15" xfId="0" applyBorder="1"/>
    <xf numFmtId="178" fontId="2" fillId="0" borderId="6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177" fontId="2" fillId="4" borderId="9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39" xfId="0" applyBorder="1"/>
    <xf numFmtId="0" fontId="2" fillId="0" borderId="14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9" xfId="0" applyFont="1" applyBorder="1" applyAlignment="1">
      <alignment horizontal="center" vertical="center"/>
    </xf>
    <xf numFmtId="0" fontId="0" fillId="0" borderId="31" xfId="0" applyBorder="1"/>
    <xf numFmtId="190" fontId="2" fillId="0" borderId="79" xfId="0" applyNumberFormat="1" applyFont="1" applyBorder="1" applyAlignment="1">
      <alignment horizontal="center" vertical="center"/>
    </xf>
    <xf numFmtId="190" fontId="2" fillId="0" borderId="14" xfId="0" applyNumberFormat="1" applyFont="1" applyBorder="1" applyAlignment="1">
      <alignment horizontal="center" vertical="center"/>
    </xf>
    <xf numFmtId="190" fontId="2" fillId="0" borderId="78" xfId="0" applyNumberFormat="1" applyFont="1" applyBorder="1" applyAlignment="1">
      <alignment horizontal="center" vertical="center"/>
    </xf>
    <xf numFmtId="190" fontId="2" fillId="0" borderId="34" xfId="0" applyNumberFormat="1" applyFont="1" applyBorder="1" applyAlignment="1">
      <alignment horizontal="center" vertical="center"/>
    </xf>
    <xf numFmtId="190" fontId="2" fillId="0" borderId="10" xfId="0" applyNumberFormat="1" applyFont="1" applyBorder="1" applyAlignment="1">
      <alignment horizontal="center" vertical="center"/>
    </xf>
    <xf numFmtId="190" fontId="2" fillId="0" borderId="63" xfId="0" applyNumberFormat="1" applyFont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0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7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7" xfId="0" applyBorder="1"/>
    <xf numFmtId="0" fontId="0" fillId="0" borderId="64" xfId="0" applyBorder="1"/>
    <xf numFmtId="0" fontId="2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1" fontId="22" fillId="0" borderId="31" xfId="0" applyNumberFormat="1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178" fontId="23" fillId="0" borderId="31" xfId="0" applyNumberFormat="1" applyFont="1" applyFill="1" applyBorder="1" applyAlignment="1">
      <alignment horizontal="center" vertical="center"/>
    </xf>
    <xf numFmtId="1" fontId="23" fillId="0" borderId="31" xfId="0" applyNumberFormat="1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31" xfId="0" applyFont="1" applyBorder="1" applyAlignment="1">
      <alignment horizontal="center" vertical="center" textRotation="180"/>
    </xf>
    <xf numFmtId="0" fontId="28" fillId="0" borderId="31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178" fontId="2" fillId="0" borderId="39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66" xfId="0" applyNumberFormat="1" applyFont="1" applyFill="1" applyBorder="1" applyAlignment="1">
      <alignment horizontal="right" vertical="center"/>
    </xf>
    <xf numFmtId="177" fontId="1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right" vertical="center"/>
    </xf>
    <xf numFmtId="0" fontId="21" fillId="0" borderId="15" xfId="0" applyFont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textRotation="180"/>
    </xf>
    <xf numFmtId="1" fontId="2" fillId="0" borderId="40" xfId="0" applyNumberFormat="1" applyFont="1" applyBorder="1" applyAlignment="1">
      <alignment horizontal="center" vertical="center"/>
    </xf>
    <xf numFmtId="0" fontId="0" fillId="0" borderId="37" xfId="0" applyBorder="1"/>
    <xf numFmtId="0" fontId="7" fillId="0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4" borderId="0" xfId="0" applyNumberFormat="1" applyFont="1" applyFill="1" applyAlignment="1">
      <alignment horizontal="center" vertical="center"/>
    </xf>
    <xf numFmtId="195" fontId="2" fillId="3" borderId="0" xfId="0" applyNumberFormat="1" applyFont="1" applyFill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177" fontId="16" fillId="0" borderId="15" xfId="0" applyNumberFormat="1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37" fillId="0" borderId="53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3" borderId="23" xfId="0" applyFont="1" applyFill="1" applyBorder="1" applyAlignment="1">
      <alignment horizontal="center" vertical="center"/>
    </xf>
    <xf numFmtId="0" fontId="38" fillId="0" borderId="53" xfId="0" applyFont="1" applyFill="1" applyBorder="1" applyAlignment="1">
      <alignment horizontal="center" vertical="center"/>
    </xf>
    <xf numFmtId="0" fontId="38" fillId="3" borderId="15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6" fillId="3" borderId="15" xfId="0" applyFont="1" applyFill="1" applyBorder="1" applyAlignment="1">
      <alignment horizontal="center" vertical="center"/>
    </xf>
    <xf numFmtId="0" fontId="36" fillId="0" borderId="56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53" xfId="0" applyFont="1" applyFill="1" applyBorder="1" applyAlignment="1">
      <alignment horizontal="center" vertical="center"/>
    </xf>
    <xf numFmtId="0" fontId="38" fillId="0" borderId="23" xfId="0" applyFont="1" applyFill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177" fontId="20" fillId="0" borderId="15" xfId="0" applyNumberFormat="1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" fontId="2" fillId="0" borderId="12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" fontId="2" fillId="0" borderId="12" xfId="0" applyNumberFormat="1" applyFont="1" applyBorder="1" applyAlignment="1">
      <alignment vertical="center"/>
    </xf>
    <xf numFmtId="177" fontId="2" fillId="0" borderId="34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176" fontId="2" fillId="2" borderId="65" xfId="0" applyNumberFormat="1" applyFont="1" applyFill="1" applyBorder="1" applyAlignment="1">
      <alignment horizontal="center" vertical="center"/>
    </xf>
    <xf numFmtId="176" fontId="2" fillId="0" borderId="34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3" xfId="0" applyFont="1" applyBorder="1" applyAlignment="1">
      <alignment horizontal="right" vertical="center"/>
    </xf>
    <xf numFmtId="0" fontId="2" fillId="0" borderId="64" xfId="0" applyFont="1" applyBorder="1" applyAlignment="1">
      <alignment horizontal="right" vertical="center"/>
    </xf>
    <xf numFmtId="0" fontId="2" fillId="0" borderId="65" xfId="0" applyFont="1" applyBorder="1" applyAlignment="1">
      <alignment horizontal="right" vertical="center"/>
    </xf>
    <xf numFmtId="176" fontId="2" fillId="0" borderId="63" xfId="0" applyNumberFormat="1" applyFont="1" applyBorder="1" applyAlignment="1">
      <alignment horizontal="right" vertical="center"/>
    </xf>
    <xf numFmtId="176" fontId="2" fillId="2" borderId="65" xfId="0" applyNumberFormat="1" applyFont="1" applyFill="1" applyBorder="1" applyAlignment="1">
      <alignment horizontal="right" vertical="center"/>
    </xf>
    <xf numFmtId="178" fontId="6" fillId="0" borderId="63" xfId="0" applyNumberFormat="1" applyFont="1" applyBorder="1" applyAlignment="1">
      <alignment horizontal="right" vertical="center"/>
    </xf>
    <xf numFmtId="178" fontId="2" fillId="2" borderId="65" xfId="0" applyNumberFormat="1" applyFont="1" applyFill="1" applyBorder="1" applyAlignment="1">
      <alignment horizontal="right" vertical="center"/>
    </xf>
    <xf numFmtId="195" fontId="2" fillId="0" borderId="10" xfId="0" applyNumberFormat="1" applyFont="1" applyBorder="1" applyAlignment="1">
      <alignment horizontal="right" vertical="center"/>
    </xf>
    <xf numFmtId="177" fontId="2" fillId="2" borderId="13" xfId="0" applyNumberFormat="1" applyFont="1" applyFill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2" borderId="80" xfId="0" applyNumberFormat="1" applyFont="1" applyFill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176" fontId="2" fillId="0" borderId="81" xfId="0" applyNumberFormat="1" applyFont="1" applyBorder="1" applyAlignment="1">
      <alignment horizontal="right" vertical="center"/>
    </xf>
    <xf numFmtId="177" fontId="2" fillId="2" borderId="21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7" fontId="2" fillId="3" borderId="21" xfId="0" applyNumberFormat="1" applyFont="1" applyFill="1" applyBorder="1" applyAlignment="1">
      <alignment horizontal="right" vertical="center"/>
    </xf>
    <xf numFmtId="177" fontId="2" fillId="2" borderId="82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176" fontId="2" fillId="0" borderId="83" xfId="0" applyNumberFormat="1" applyFont="1" applyBorder="1" applyAlignment="1">
      <alignment horizontal="right" vertical="center"/>
    </xf>
    <xf numFmtId="176" fontId="2" fillId="0" borderId="52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177" fontId="2" fillId="2" borderId="45" xfId="0" applyNumberFormat="1" applyFont="1" applyFill="1" applyBorder="1" applyAlignment="1">
      <alignment horizontal="right" vertical="center"/>
    </xf>
    <xf numFmtId="177" fontId="2" fillId="2" borderId="84" xfId="0" applyNumberFormat="1" applyFont="1" applyFill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176" fontId="2" fillId="0" borderId="85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6" fillId="0" borderId="49" xfId="0" applyNumberFormat="1" applyFont="1" applyBorder="1" applyAlignment="1">
      <alignment horizontal="right" vertical="center"/>
    </xf>
    <xf numFmtId="177" fontId="2" fillId="0" borderId="75" xfId="0" applyNumberFormat="1" applyFont="1" applyBorder="1" applyAlignment="1">
      <alignment horizontal="right" vertical="center"/>
    </xf>
    <xf numFmtId="176" fontId="2" fillId="0" borderId="79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80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7" fontId="2" fillId="0" borderId="4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2" borderId="75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45" xfId="0" applyNumberFormat="1" applyFont="1" applyFill="1" applyBorder="1" applyAlignment="1">
      <alignment horizontal="right" vertical="center"/>
    </xf>
    <xf numFmtId="176" fontId="2" fillId="0" borderId="52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1" fontId="2" fillId="0" borderId="14" xfId="0" applyNumberFormat="1" applyFont="1" applyFill="1" applyBorder="1" applyAlignment="1">
      <alignment horizontal="right" vertical="center"/>
    </xf>
    <xf numFmtId="177" fontId="2" fillId="3" borderId="80" xfId="0" applyNumberFormat="1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1" fontId="2" fillId="0" borderId="81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81" xfId="0" applyNumberFormat="1" applyFont="1" applyFill="1" applyBorder="1" applyAlignment="1">
      <alignment horizontal="right" vertical="center"/>
    </xf>
    <xf numFmtId="176" fontId="2" fillId="0" borderId="26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7" fontId="2" fillId="3" borderId="82" xfId="0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176" fontId="2" fillId="0" borderId="83" xfId="0" applyNumberFormat="1" applyFont="1" applyFill="1" applyBorder="1" applyAlignment="1">
      <alignment horizontal="right" vertical="center"/>
    </xf>
    <xf numFmtId="190" fontId="2" fillId="0" borderId="34" xfId="0" applyNumberFormat="1" applyFont="1" applyBorder="1" applyAlignment="1">
      <alignment horizontal="right" vertical="center"/>
    </xf>
    <xf numFmtId="190" fontId="2" fillId="0" borderId="10" xfId="0" applyNumberFormat="1" applyFont="1" applyBorder="1" applyAlignment="1">
      <alignment horizontal="right" vertical="center"/>
    </xf>
    <xf numFmtId="190" fontId="2" fillId="0" borderId="16" xfId="0" applyNumberFormat="1" applyFont="1" applyBorder="1" applyAlignment="1">
      <alignment horizontal="right" vertical="center"/>
    </xf>
    <xf numFmtId="190" fontId="2" fillId="0" borderId="45" xfId="0" applyNumberFormat="1" applyFont="1" applyBorder="1" applyAlignment="1">
      <alignment horizontal="right" vertical="center"/>
    </xf>
    <xf numFmtId="176" fontId="2" fillId="0" borderId="52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6" fillId="0" borderId="43" xfId="0" applyFont="1" applyFill="1" applyBorder="1" applyAlignment="1">
      <alignment vertical="center"/>
    </xf>
    <xf numFmtId="1" fontId="6" fillId="0" borderId="43" xfId="0" applyNumberFormat="1" applyFont="1" applyFill="1" applyBorder="1" applyAlignment="1">
      <alignment horizontal="right" vertical="center"/>
    </xf>
    <xf numFmtId="177" fontId="2" fillId="2" borderId="80" xfId="0" applyNumberFormat="1" applyFont="1" applyFill="1" applyBorder="1" applyAlignment="1">
      <alignment horizontal="center" vertical="center"/>
    </xf>
    <xf numFmtId="176" fontId="2" fillId="0" borderId="8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 textRotation="90"/>
    </xf>
    <xf numFmtId="195" fontId="2" fillId="0" borderId="26" xfId="0" applyNumberFormat="1" applyFont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32" xfId="0" applyFont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2" fontId="2" fillId="0" borderId="62" xfId="0" applyNumberFormat="1" applyFont="1" applyBorder="1" applyAlignment="1">
      <alignment horizontal="center" vertical="center"/>
    </xf>
    <xf numFmtId="2" fontId="2" fillId="0" borderId="6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W38"/>
  <sheetViews>
    <sheetView tabSelected="1" zoomScaleNormal="100" zoomScaleSheetLayoutView="100" workbookViewId="0">
      <pane ySplit="3" topLeftCell="A4" activePane="bottomLeft" state="frozen"/>
      <selection pane="bottomLeft" activeCell="N4" sqref="N4"/>
    </sheetView>
  </sheetViews>
  <sheetFormatPr defaultRowHeight="12"/>
  <cols>
    <col min="1" max="1" width="11" style="3" customWidth="1"/>
    <col min="2" max="2" width="11.75" style="3" customWidth="1"/>
    <col min="3" max="3" width="4.75" style="3" bestFit="1" customWidth="1"/>
    <col min="4" max="9" width="4.125" style="3" bestFit="1" customWidth="1"/>
    <col min="10" max="10" width="4" style="3" bestFit="1" customWidth="1"/>
    <col min="11" max="11" width="4.125" style="3" bestFit="1" customWidth="1"/>
    <col min="12" max="12" width="8.125" style="3" bestFit="1" customWidth="1"/>
    <col min="13" max="13" width="6.375" style="3" bestFit="1" customWidth="1"/>
    <col min="14" max="14" width="5.875" style="3" bestFit="1" customWidth="1"/>
    <col min="15" max="15" width="5.625" style="3" customWidth="1"/>
    <col min="16" max="16" width="4.75" style="3" customWidth="1"/>
    <col min="17" max="17" width="4.75" style="3" bestFit="1" customWidth="1"/>
    <col min="18" max="18" width="5.625" style="3" bestFit="1" customWidth="1"/>
    <col min="19" max="19" width="6.375" style="3" bestFit="1" customWidth="1"/>
    <col min="20" max="20" width="5.625" style="3" customWidth="1"/>
    <col min="21" max="21" width="6.375" style="3" bestFit="1" customWidth="1"/>
    <col min="22" max="22" width="10.75" style="3" customWidth="1"/>
    <col min="23" max="16384" width="9" style="3"/>
  </cols>
  <sheetData>
    <row r="1" spans="1:23" ht="22.5">
      <c r="A1" s="521" t="s">
        <v>465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</row>
    <row r="2" spans="1:23" ht="15.95" customHeight="1">
      <c r="A2" s="66" t="s">
        <v>74</v>
      </c>
      <c r="B2" s="68" t="s">
        <v>190</v>
      </c>
      <c r="C2" s="4" t="s">
        <v>469</v>
      </c>
      <c r="D2" s="522" t="s">
        <v>76</v>
      </c>
      <c r="E2" s="522"/>
      <c r="F2" s="522"/>
      <c r="G2" s="522"/>
      <c r="H2" s="522"/>
      <c r="I2" s="522"/>
      <c r="J2" s="522"/>
      <c r="K2" s="523"/>
      <c r="L2" s="66" t="s">
        <v>77</v>
      </c>
      <c r="M2" s="66" t="s">
        <v>78</v>
      </c>
      <c r="N2" s="66" t="s">
        <v>191</v>
      </c>
      <c r="O2" s="66" t="s">
        <v>80</v>
      </c>
      <c r="P2" s="66" t="s">
        <v>81</v>
      </c>
      <c r="Q2" s="66" t="s">
        <v>82</v>
      </c>
      <c r="R2" s="66" t="s">
        <v>493</v>
      </c>
      <c r="S2" s="66" t="s">
        <v>83</v>
      </c>
      <c r="T2" s="66" t="s">
        <v>84</v>
      </c>
      <c r="U2" s="67" t="s">
        <v>85</v>
      </c>
      <c r="V2" s="66" t="s">
        <v>86</v>
      </c>
      <c r="W2" s="8"/>
    </row>
    <row r="3" spans="1:23" ht="15.95" customHeight="1">
      <c r="A3" s="66"/>
      <c r="B3" s="66"/>
      <c r="C3" s="4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5"/>
      <c r="P3" s="6"/>
      <c r="Q3" s="7"/>
      <c r="R3" s="5"/>
      <c r="S3" s="7"/>
      <c r="T3" s="5"/>
      <c r="U3" s="6"/>
      <c r="V3" s="66"/>
      <c r="W3" s="8"/>
    </row>
    <row r="4" spans="1:23" ht="19.899999999999999" customHeight="1">
      <c r="A4" s="63"/>
      <c r="B4" s="220" t="s">
        <v>192</v>
      </c>
      <c r="C4" s="419" t="s">
        <v>478</v>
      </c>
      <c r="D4" s="70">
        <v>250</v>
      </c>
      <c r="E4" s="70" t="s">
        <v>193</v>
      </c>
      <c r="F4" s="70">
        <v>200</v>
      </c>
      <c r="G4" s="70" t="s">
        <v>193</v>
      </c>
      <c r="H4" s="70">
        <v>6</v>
      </c>
      <c r="I4" s="70" t="s">
        <v>193</v>
      </c>
      <c r="J4" s="70">
        <v>8</v>
      </c>
      <c r="K4" s="71"/>
      <c r="L4" s="430">
        <f>((D4-2*J4)*H4+F4*J4*2)*7.85/1000</f>
        <v>36.141400000000004</v>
      </c>
      <c r="M4" s="431">
        <v>6000</v>
      </c>
      <c r="N4" s="434">
        <f>L4*M4/1000</f>
        <v>216.84840000000003</v>
      </c>
      <c r="O4" s="69">
        <v>1</v>
      </c>
      <c r="P4" s="72">
        <v>1</v>
      </c>
      <c r="Q4" s="73">
        <v>1</v>
      </c>
      <c r="R4" s="433">
        <f>M4*Q4/1000</f>
        <v>6</v>
      </c>
      <c r="S4" s="434">
        <f t="shared" ref="S4:S11" si="0">N4*Q4</f>
        <v>216.84840000000003</v>
      </c>
      <c r="T4" s="433">
        <f>(D4*2+F4*4)/L4</f>
        <v>35.969829613684027</v>
      </c>
      <c r="U4" s="434">
        <f t="shared" ref="U4:U13" si="1">T4*S4/1000</f>
        <v>7.8</v>
      </c>
      <c r="V4" s="76"/>
      <c r="W4" s="1"/>
    </row>
    <row r="5" spans="1:23" ht="19.899999999999999" customHeight="1">
      <c r="A5" s="63"/>
      <c r="B5" s="222" t="s">
        <v>194</v>
      </c>
      <c r="C5" s="512" t="s">
        <v>492</v>
      </c>
      <c r="D5" s="342">
        <v>89</v>
      </c>
      <c r="E5" s="10" t="s">
        <v>193</v>
      </c>
      <c r="F5" s="10">
        <v>3</v>
      </c>
      <c r="G5" s="10"/>
      <c r="H5" s="10"/>
      <c r="I5" s="10"/>
      <c r="J5" s="10"/>
      <c r="K5" s="61"/>
      <c r="L5" s="435">
        <f>(D5-F5)*F5*3.1416*7.85/1000</f>
        <v>6.3626824799999993</v>
      </c>
      <c r="M5" s="436">
        <v>6000</v>
      </c>
      <c r="N5" s="423">
        <f>L5*M5/1000</f>
        <v>38.176094879999994</v>
      </c>
      <c r="O5" s="12">
        <v>1</v>
      </c>
      <c r="P5" s="13">
        <v>1</v>
      </c>
      <c r="Q5" s="14">
        <f t="shared" ref="Q4:Q27" si="2">O5*P5</f>
        <v>1</v>
      </c>
      <c r="R5" s="422">
        <f>M5*Q5/1000</f>
        <v>6</v>
      </c>
      <c r="S5" s="423">
        <f t="shared" si="0"/>
        <v>38.176094879999994</v>
      </c>
      <c r="T5" s="422">
        <f>D5*3.1416/L5</f>
        <v>43.94410704586975</v>
      </c>
      <c r="U5" s="423">
        <f t="shared" si="1"/>
        <v>1.6776143999999997</v>
      </c>
      <c r="V5" s="24"/>
      <c r="W5" s="1"/>
    </row>
    <row r="6" spans="1:23" ht="19.899999999999999" customHeight="1">
      <c r="A6" s="63"/>
      <c r="B6" s="222" t="s">
        <v>195</v>
      </c>
      <c r="C6" s="400" t="s">
        <v>479</v>
      </c>
      <c r="D6" s="223">
        <v>212.7</v>
      </c>
      <c r="E6" s="10" t="s">
        <v>193</v>
      </c>
      <c r="F6" s="10">
        <v>2</v>
      </c>
      <c r="G6" s="10"/>
      <c r="H6" s="10"/>
      <c r="I6" s="10"/>
      <c r="J6" s="10"/>
      <c r="K6" s="61"/>
      <c r="L6" s="435">
        <f>(D6-F6)*F6*3.1416*7.85/1000</f>
        <v>10.392381383999998</v>
      </c>
      <c r="M6" s="436">
        <v>6000</v>
      </c>
      <c r="N6" s="423">
        <f>L6*M6/1000</f>
        <v>62.354288303999986</v>
      </c>
      <c r="O6" s="12">
        <v>1</v>
      </c>
      <c r="P6" s="13">
        <v>1</v>
      </c>
      <c r="Q6" s="14">
        <f t="shared" si="2"/>
        <v>1</v>
      </c>
      <c r="R6" s="422">
        <f>M6*Q6/1000</f>
        <v>6</v>
      </c>
      <c r="S6" s="423">
        <f t="shared" si="0"/>
        <v>62.354288303999986</v>
      </c>
      <c r="T6" s="422">
        <f>D6*3.1416/L6</f>
        <v>64.298864265006856</v>
      </c>
      <c r="U6" s="423">
        <f t="shared" si="1"/>
        <v>4.0093099199999997</v>
      </c>
      <c r="V6" s="24"/>
      <c r="W6" s="1"/>
    </row>
    <row r="7" spans="1:23" ht="19.899999999999999" customHeight="1">
      <c r="A7" s="63"/>
      <c r="B7" s="222" t="s">
        <v>196</v>
      </c>
      <c r="C7" s="372" t="s">
        <v>197</v>
      </c>
      <c r="D7" s="10">
        <v>160</v>
      </c>
      <c r="E7" s="10" t="s">
        <v>193</v>
      </c>
      <c r="F7" s="10">
        <v>60</v>
      </c>
      <c r="G7" s="10" t="s">
        <v>193</v>
      </c>
      <c r="H7" s="10">
        <v>5</v>
      </c>
      <c r="I7" s="10"/>
      <c r="J7" s="10"/>
      <c r="K7" s="61"/>
      <c r="L7" s="435">
        <f>(D7+F7-2*H7)*2*H7*7.85/1000-0.8584*1*H7*H7*7.85/1000</f>
        <v>16.316538999999999</v>
      </c>
      <c r="M7" s="436">
        <v>6000</v>
      </c>
      <c r="N7" s="423">
        <f>L7*M7/1000</f>
        <v>97.899233999999993</v>
      </c>
      <c r="O7" s="12">
        <v>1</v>
      </c>
      <c r="P7" s="13">
        <v>1</v>
      </c>
      <c r="Q7" s="14">
        <f t="shared" si="2"/>
        <v>1</v>
      </c>
      <c r="R7" s="422">
        <f>M7*Q7/1000</f>
        <v>6</v>
      </c>
      <c r="S7" s="423">
        <f t="shared" si="0"/>
        <v>97.899233999999993</v>
      </c>
      <c r="T7" s="422">
        <f>(D7+F7)*2/L7</f>
        <v>26.966503129125609</v>
      </c>
      <c r="U7" s="423">
        <f t="shared" si="1"/>
        <v>2.64</v>
      </c>
      <c r="V7" s="24"/>
      <c r="W7" s="1"/>
    </row>
    <row r="8" spans="1:23" ht="19.899999999999999" customHeight="1">
      <c r="A8" s="63"/>
      <c r="B8" s="222" t="s">
        <v>198</v>
      </c>
      <c r="C8" s="373" t="s">
        <v>199</v>
      </c>
      <c r="D8" s="526">
        <v>500</v>
      </c>
      <c r="E8" s="526"/>
      <c r="F8" s="15" t="s">
        <v>193</v>
      </c>
      <c r="G8" s="51">
        <v>300</v>
      </c>
      <c r="H8" s="15"/>
      <c r="I8" s="15"/>
      <c r="J8" s="65" t="s">
        <v>200</v>
      </c>
      <c r="K8" s="190">
        <v>10</v>
      </c>
      <c r="L8" s="435">
        <f>K8*7.85</f>
        <v>78.5</v>
      </c>
      <c r="M8" s="436"/>
      <c r="N8" s="423">
        <f>D8*G8*L8/1000000</f>
        <v>11.775</v>
      </c>
      <c r="O8" s="12">
        <v>1</v>
      </c>
      <c r="P8" s="13">
        <v>1</v>
      </c>
      <c r="Q8" s="14">
        <f t="shared" si="2"/>
        <v>1</v>
      </c>
      <c r="R8" s="422">
        <f>Q8*D8*G8/1000000</f>
        <v>0.15</v>
      </c>
      <c r="S8" s="423">
        <f t="shared" si="0"/>
        <v>11.775</v>
      </c>
      <c r="T8" s="424">
        <f t="shared" ref="T8:T13" si="3">2000/L8</f>
        <v>25.477707006369428</v>
      </c>
      <c r="U8" s="423">
        <f t="shared" si="1"/>
        <v>0.3</v>
      </c>
      <c r="V8" s="24"/>
      <c r="W8" s="1"/>
    </row>
    <row r="9" spans="1:23" ht="19.899999999999999" customHeight="1">
      <c r="A9" s="63"/>
      <c r="B9" s="222" t="s">
        <v>201</v>
      </c>
      <c r="C9" s="373" t="s">
        <v>199</v>
      </c>
      <c r="D9" s="65" t="s">
        <v>89</v>
      </c>
      <c r="E9" s="51">
        <v>500</v>
      </c>
      <c r="F9" s="50" t="s">
        <v>202</v>
      </c>
      <c r="G9" s="51">
        <v>150</v>
      </c>
      <c r="H9" s="50" t="s">
        <v>203</v>
      </c>
      <c r="I9" s="51">
        <v>300</v>
      </c>
      <c r="J9" s="65" t="s">
        <v>200</v>
      </c>
      <c r="K9" s="190">
        <v>8</v>
      </c>
      <c r="L9" s="435">
        <f>K9*7.85</f>
        <v>62.8</v>
      </c>
      <c r="M9" s="436"/>
      <c r="N9" s="423">
        <f>E9*(G9+I9)*L9/2000000</f>
        <v>7.0650000000000004</v>
      </c>
      <c r="O9" s="12">
        <v>1</v>
      </c>
      <c r="P9" s="13">
        <v>1</v>
      </c>
      <c r="Q9" s="14">
        <f t="shared" si="2"/>
        <v>1</v>
      </c>
      <c r="R9" s="422">
        <f>E9*(G9+I9)*Q9/2000000</f>
        <v>0.1125</v>
      </c>
      <c r="S9" s="423">
        <f t="shared" si="0"/>
        <v>7.0650000000000004</v>
      </c>
      <c r="T9" s="424">
        <f t="shared" si="3"/>
        <v>31.847133757961785</v>
      </c>
      <c r="U9" s="423">
        <f t="shared" si="1"/>
        <v>0.22500000000000003</v>
      </c>
      <c r="V9" s="24"/>
      <c r="W9" s="1"/>
    </row>
    <row r="10" spans="1:23" ht="19.899999999999999" customHeight="1">
      <c r="A10" s="63"/>
      <c r="B10" s="222" t="s">
        <v>204</v>
      </c>
      <c r="C10" s="374" t="s">
        <v>199</v>
      </c>
      <c r="D10" s="65" t="s">
        <v>205</v>
      </c>
      <c r="E10" s="51">
        <v>500</v>
      </c>
      <c r="F10" s="50" t="s">
        <v>91</v>
      </c>
      <c r="G10" s="51">
        <v>200</v>
      </c>
      <c r="H10" s="10"/>
      <c r="I10" s="10"/>
      <c r="J10" s="65" t="s">
        <v>200</v>
      </c>
      <c r="K10" s="190">
        <v>16</v>
      </c>
      <c r="L10" s="435">
        <f>K10*7.85</f>
        <v>125.6</v>
      </c>
      <c r="M10" s="436"/>
      <c r="N10" s="423">
        <f>(E10*E10-G10*G10)*3.1416*L10/4000000</f>
        <v>20.715710399999999</v>
      </c>
      <c r="O10" s="12">
        <v>1</v>
      </c>
      <c r="P10" s="13">
        <v>1</v>
      </c>
      <c r="Q10" s="14">
        <f t="shared" si="2"/>
        <v>1</v>
      </c>
      <c r="R10" s="422">
        <f>(E10*E10-G10*G10)*3.1416*Q10/4000000</f>
        <v>0.164934</v>
      </c>
      <c r="S10" s="423">
        <f t="shared" si="0"/>
        <v>20.715710399999999</v>
      </c>
      <c r="T10" s="424">
        <f t="shared" si="3"/>
        <v>15.923566878980893</v>
      </c>
      <c r="U10" s="423">
        <f t="shared" si="1"/>
        <v>0.32986799999999999</v>
      </c>
      <c r="V10" s="24"/>
      <c r="W10" s="1"/>
    </row>
    <row r="11" spans="1:23" ht="19.899999999999999" customHeight="1">
      <c r="A11" s="63"/>
      <c r="B11" s="222" t="s">
        <v>206</v>
      </c>
      <c r="C11" s="373" t="s">
        <v>199</v>
      </c>
      <c r="D11" s="65" t="s">
        <v>207</v>
      </c>
      <c r="E11" s="527">
        <v>0.15</v>
      </c>
      <c r="F11" s="527"/>
      <c r="G11" s="15" t="s">
        <v>208</v>
      </c>
      <c r="H11" s="15"/>
      <c r="I11" s="15"/>
      <c r="J11" s="65" t="s">
        <v>200</v>
      </c>
      <c r="K11" s="190">
        <v>6</v>
      </c>
      <c r="L11" s="435">
        <f>K11*7.85</f>
        <v>47.099999999999994</v>
      </c>
      <c r="M11" s="436"/>
      <c r="N11" s="423">
        <f>E11*L11</f>
        <v>7.0649999999999986</v>
      </c>
      <c r="O11" s="12">
        <v>1</v>
      </c>
      <c r="P11" s="13">
        <v>1</v>
      </c>
      <c r="Q11" s="14">
        <f t="shared" si="2"/>
        <v>1</v>
      </c>
      <c r="R11" s="422">
        <f>E11</f>
        <v>0.15</v>
      </c>
      <c r="S11" s="423">
        <f t="shared" si="0"/>
        <v>7.0649999999999986</v>
      </c>
      <c r="T11" s="424">
        <f t="shared" si="3"/>
        <v>42.462845010615716</v>
      </c>
      <c r="U11" s="423">
        <f t="shared" si="1"/>
        <v>0.3</v>
      </c>
      <c r="V11" s="24"/>
      <c r="W11" s="1"/>
    </row>
    <row r="12" spans="1:23" ht="19.899999999999999" customHeight="1">
      <c r="A12" s="63"/>
      <c r="B12" s="222" t="s">
        <v>209</v>
      </c>
      <c r="C12" s="375" t="s">
        <v>210</v>
      </c>
      <c r="D12" s="96" t="s">
        <v>89</v>
      </c>
      <c r="E12" s="91">
        <v>500</v>
      </c>
      <c r="F12" s="90" t="s">
        <v>202</v>
      </c>
      <c r="G12" s="91">
        <v>150</v>
      </c>
      <c r="H12" s="90" t="s">
        <v>203</v>
      </c>
      <c r="I12" s="91">
        <v>300</v>
      </c>
      <c r="J12" s="96" t="s">
        <v>200</v>
      </c>
      <c r="K12" s="185">
        <v>6</v>
      </c>
      <c r="L12" s="437">
        <v>50.1</v>
      </c>
      <c r="M12" s="436"/>
      <c r="N12" s="423">
        <f>E12*(G12+I12)*L12/2000000</f>
        <v>5.6362500000000004</v>
      </c>
      <c r="O12" s="12">
        <v>1</v>
      </c>
      <c r="P12" s="13">
        <v>1</v>
      </c>
      <c r="Q12" s="14">
        <f t="shared" si="2"/>
        <v>1</v>
      </c>
      <c r="R12" s="422">
        <f>E12*(G12+I12)*Q12/2000000</f>
        <v>0.1125</v>
      </c>
      <c r="S12" s="423">
        <f>N12*Q12</f>
        <v>5.6362500000000004</v>
      </c>
      <c r="T12" s="422">
        <f t="shared" si="3"/>
        <v>39.920159680638719</v>
      </c>
      <c r="U12" s="423">
        <f t="shared" si="1"/>
        <v>0.22500000000000001</v>
      </c>
      <c r="V12" s="24"/>
      <c r="W12" s="1"/>
    </row>
    <row r="13" spans="1:23" ht="19.899999999999999" customHeight="1">
      <c r="A13" s="63"/>
      <c r="B13" s="222" t="s">
        <v>211</v>
      </c>
      <c r="C13" s="375" t="s">
        <v>212</v>
      </c>
      <c r="D13" s="524" t="s">
        <v>213</v>
      </c>
      <c r="E13" s="524"/>
      <c r="F13" s="96" t="s">
        <v>207</v>
      </c>
      <c r="G13" s="95">
        <v>500</v>
      </c>
      <c r="H13" s="81" t="s">
        <v>193</v>
      </c>
      <c r="I13" s="89">
        <v>500</v>
      </c>
      <c r="J13" s="97" t="s">
        <v>91</v>
      </c>
      <c r="K13" s="94">
        <v>5</v>
      </c>
      <c r="L13" s="437">
        <v>14.46</v>
      </c>
      <c r="M13" s="436"/>
      <c r="N13" s="423">
        <f>G13*I13*L13/1000000</f>
        <v>3.6150000000000002</v>
      </c>
      <c r="O13" s="12">
        <v>1</v>
      </c>
      <c r="P13" s="13">
        <v>1</v>
      </c>
      <c r="Q13" s="14">
        <f t="shared" si="2"/>
        <v>1</v>
      </c>
      <c r="R13" s="422">
        <f>G13*I13*Q13/1000000</f>
        <v>0.25</v>
      </c>
      <c r="S13" s="423">
        <f>N13*Q13</f>
        <v>3.6150000000000002</v>
      </c>
      <c r="T13" s="422">
        <f t="shared" si="3"/>
        <v>138.31258644536652</v>
      </c>
      <c r="U13" s="423">
        <f t="shared" si="1"/>
        <v>0.5</v>
      </c>
      <c r="V13" s="24"/>
    </row>
    <row r="14" spans="1:23" ht="19.899999999999999" customHeight="1">
      <c r="A14" s="63"/>
      <c r="B14" s="222" t="s">
        <v>214</v>
      </c>
      <c r="C14" s="414" t="s">
        <v>88</v>
      </c>
      <c r="D14" s="89" t="s">
        <v>215</v>
      </c>
      <c r="E14" s="90" t="s">
        <v>89</v>
      </c>
      <c r="F14" s="91">
        <v>200</v>
      </c>
      <c r="G14" s="90" t="s">
        <v>90</v>
      </c>
      <c r="H14" s="92">
        <v>73</v>
      </c>
      <c r="I14" s="93"/>
      <c r="J14" s="90" t="s">
        <v>91</v>
      </c>
      <c r="K14" s="185">
        <v>7</v>
      </c>
      <c r="L14" s="437">
        <v>22.637</v>
      </c>
      <c r="M14" s="436">
        <v>6000</v>
      </c>
      <c r="N14" s="423">
        <f t="shared" ref="N14:N23" si="4">L14*M14/1000</f>
        <v>135.822</v>
      </c>
      <c r="O14" s="12">
        <v>1</v>
      </c>
      <c r="P14" s="13">
        <v>1</v>
      </c>
      <c r="Q14" s="14">
        <f t="shared" si="2"/>
        <v>1</v>
      </c>
      <c r="R14" s="422">
        <f t="shared" ref="R14:R24" si="5">M14*Q14/1000</f>
        <v>6</v>
      </c>
      <c r="S14" s="423">
        <f t="shared" ref="S14:S24" si="6">N14*Q14</f>
        <v>135.822</v>
      </c>
      <c r="T14" s="424">
        <f>(F14*2+H14*4)/L14</f>
        <v>30.569421743163847</v>
      </c>
      <c r="U14" s="423">
        <f t="shared" ref="U14:U23" si="7">T14*S14/1000</f>
        <v>4.1520000000000001</v>
      </c>
      <c r="V14" s="24"/>
      <c r="W14" s="1"/>
    </row>
    <row r="15" spans="1:23" ht="19.899999999999999" customHeight="1">
      <c r="A15" s="63"/>
      <c r="B15" s="222" t="s">
        <v>216</v>
      </c>
      <c r="C15" s="414" t="s">
        <v>55</v>
      </c>
      <c r="D15" s="89" t="s">
        <v>217</v>
      </c>
      <c r="E15" s="90" t="s">
        <v>89</v>
      </c>
      <c r="F15" s="91">
        <v>300</v>
      </c>
      <c r="G15" s="90" t="s">
        <v>90</v>
      </c>
      <c r="H15" s="92">
        <v>128</v>
      </c>
      <c r="I15" s="93"/>
      <c r="J15" s="90" t="s">
        <v>91</v>
      </c>
      <c r="K15" s="185">
        <v>11</v>
      </c>
      <c r="L15" s="437">
        <v>52.793999999999997</v>
      </c>
      <c r="M15" s="436">
        <v>6000</v>
      </c>
      <c r="N15" s="423">
        <f t="shared" si="4"/>
        <v>316.76400000000001</v>
      </c>
      <c r="O15" s="12">
        <v>1</v>
      </c>
      <c r="P15" s="13">
        <v>1</v>
      </c>
      <c r="Q15" s="14">
        <f t="shared" si="2"/>
        <v>1</v>
      </c>
      <c r="R15" s="422">
        <f t="shared" si="5"/>
        <v>6</v>
      </c>
      <c r="S15" s="423">
        <f t="shared" si="6"/>
        <v>316.76400000000001</v>
      </c>
      <c r="T15" s="424">
        <f>(F15*2+H15*4)/L15</f>
        <v>21.062999583285979</v>
      </c>
      <c r="U15" s="423">
        <f t="shared" si="7"/>
        <v>6.6719999999999997</v>
      </c>
      <c r="V15" s="24"/>
      <c r="W15" s="1"/>
    </row>
    <row r="16" spans="1:23" ht="19.899999999999999" customHeight="1">
      <c r="A16" s="63"/>
      <c r="B16" s="222" t="s">
        <v>218</v>
      </c>
      <c r="C16" s="377" t="s">
        <v>219</v>
      </c>
      <c r="D16" s="81">
        <v>63</v>
      </c>
      <c r="E16" s="81" t="s">
        <v>193</v>
      </c>
      <c r="F16" s="81">
        <v>40</v>
      </c>
      <c r="G16" s="81" t="s">
        <v>193</v>
      </c>
      <c r="H16" s="82">
        <v>5</v>
      </c>
      <c r="I16" s="93"/>
      <c r="J16" s="224"/>
      <c r="K16" s="94"/>
      <c r="L16" s="437">
        <v>3.92</v>
      </c>
      <c r="M16" s="436">
        <v>6000</v>
      </c>
      <c r="N16" s="423">
        <f t="shared" si="4"/>
        <v>23.52</v>
      </c>
      <c r="O16" s="12">
        <v>1</v>
      </c>
      <c r="P16" s="13">
        <v>1</v>
      </c>
      <c r="Q16" s="14">
        <f t="shared" si="2"/>
        <v>1</v>
      </c>
      <c r="R16" s="422">
        <f t="shared" si="5"/>
        <v>6</v>
      </c>
      <c r="S16" s="423">
        <f t="shared" si="6"/>
        <v>23.52</v>
      </c>
      <c r="T16" s="424">
        <f>(D16+F16)*2/L16</f>
        <v>52.551020408163268</v>
      </c>
      <c r="U16" s="423">
        <f t="shared" si="7"/>
        <v>1.236</v>
      </c>
      <c r="V16" s="24"/>
      <c r="W16" s="1"/>
    </row>
    <row r="17" spans="1:23" ht="19.899999999999999" customHeight="1">
      <c r="A17" s="63"/>
      <c r="B17" s="225" t="s">
        <v>220</v>
      </c>
      <c r="C17" s="378" t="s">
        <v>221</v>
      </c>
      <c r="D17" s="15">
        <v>140</v>
      </c>
      <c r="E17" s="15" t="s">
        <v>193</v>
      </c>
      <c r="F17" s="15">
        <v>60</v>
      </c>
      <c r="G17" s="15" t="s">
        <v>193</v>
      </c>
      <c r="H17" s="51">
        <v>25</v>
      </c>
      <c r="I17" s="15"/>
      <c r="J17" s="65" t="s">
        <v>200</v>
      </c>
      <c r="K17" s="19">
        <v>2.5</v>
      </c>
      <c r="L17" s="435">
        <f>(D17+F17*2+H17*2-20)*K17*7.85/1000</f>
        <v>5.6912500000000001</v>
      </c>
      <c r="M17" s="436">
        <v>6000</v>
      </c>
      <c r="N17" s="423">
        <f t="shared" si="4"/>
        <v>34.147500000000001</v>
      </c>
      <c r="O17" s="12">
        <v>1</v>
      </c>
      <c r="P17" s="13">
        <v>1</v>
      </c>
      <c r="Q17" s="14">
        <f t="shared" si="2"/>
        <v>1</v>
      </c>
      <c r="R17" s="422">
        <f t="shared" si="5"/>
        <v>6</v>
      </c>
      <c r="S17" s="423">
        <f>N17*Q17</f>
        <v>34.147500000000001</v>
      </c>
      <c r="T17" s="424">
        <f>2000/K17/7.85</f>
        <v>101.91082802547771</v>
      </c>
      <c r="U17" s="423">
        <f t="shared" si="7"/>
        <v>3.4800000000000004</v>
      </c>
      <c r="V17" s="24"/>
      <c r="W17" s="1"/>
    </row>
    <row r="18" spans="1:23" ht="19.899999999999999" customHeight="1">
      <c r="A18" s="63"/>
      <c r="B18" s="226" t="s">
        <v>222</v>
      </c>
      <c r="C18" s="379" t="s">
        <v>223</v>
      </c>
      <c r="D18" s="15">
        <v>200</v>
      </c>
      <c r="E18" s="15" t="s">
        <v>193</v>
      </c>
      <c r="F18" s="15">
        <v>70</v>
      </c>
      <c r="G18" s="15" t="s">
        <v>193</v>
      </c>
      <c r="H18" s="51">
        <v>20</v>
      </c>
      <c r="I18" s="15"/>
      <c r="J18" s="65" t="s">
        <v>200</v>
      </c>
      <c r="K18" s="19">
        <v>2.5</v>
      </c>
      <c r="L18" s="435">
        <f>(D18+F18*2+H18*2-20)*K18*7.85/1000</f>
        <v>7.0650000000000004</v>
      </c>
      <c r="M18" s="436">
        <v>6000</v>
      </c>
      <c r="N18" s="423">
        <f t="shared" si="4"/>
        <v>42.39</v>
      </c>
      <c r="O18" s="12">
        <v>1</v>
      </c>
      <c r="P18" s="13">
        <v>1</v>
      </c>
      <c r="Q18" s="14">
        <f t="shared" si="2"/>
        <v>1</v>
      </c>
      <c r="R18" s="422">
        <f t="shared" si="5"/>
        <v>6</v>
      </c>
      <c r="S18" s="423">
        <f>N18*Q18</f>
        <v>42.39</v>
      </c>
      <c r="T18" s="424">
        <f>2000/K18/7.85</f>
        <v>101.91082802547771</v>
      </c>
      <c r="U18" s="423">
        <f t="shared" si="7"/>
        <v>4.32</v>
      </c>
      <c r="V18" s="24"/>
      <c r="W18" s="1"/>
    </row>
    <row r="19" spans="1:23" ht="19.899999999999999" customHeight="1">
      <c r="A19" s="63"/>
      <c r="B19" s="222" t="s">
        <v>491</v>
      </c>
      <c r="C19" s="420" t="s">
        <v>461</v>
      </c>
      <c r="D19" s="15">
        <v>25</v>
      </c>
      <c r="E19" s="15"/>
      <c r="F19" s="15"/>
      <c r="G19" s="15"/>
      <c r="H19" s="15"/>
      <c r="I19" s="15"/>
      <c r="J19" s="15"/>
      <c r="K19" s="190"/>
      <c r="L19" s="435">
        <f>D19*D19*3.1416*7.85/4000</f>
        <v>3.8533687499999996</v>
      </c>
      <c r="M19" s="436">
        <v>6000</v>
      </c>
      <c r="N19" s="423">
        <f t="shared" si="4"/>
        <v>23.120212499999997</v>
      </c>
      <c r="O19" s="12">
        <v>1</v>
      </c>
      <c r="P19" s="13">
        <v>1</v>
      </c>
      <c r="Q19" s="14">
        <f t="shared" si="2"/>
        <v>1</v>
      </c>
      <c r="R19" s="422">
        <f t="shared" si="5"/>
        <v>6</v>
      </c>
      <c r="S19" s="423">
        <f t="shared" si="6"/>
        <v>23.120212499999997</v>
      </c>
      <c r="T19" s="422">
        <f>D19*3.1416/L19</f>
        <v>20.38216560509554</v>
      </c>
      <c r="U19" s="423">
        <f t="shared" si="7"/>
        <v>0.47123999999999994</v>
      </c>
      <c r="V19" s="24"/>
      <c r="W19" s="1"/>
    </row>
    <row r="20" spans="1:23" ht="19.899999999999999" customHeight="1">
      <c r="A20" s="63"/>
      <c r="B20" s="222" t="s">
        <v>224</v>
      </c>
      <c r="C20" s="380" t="s">
        <v>225</v>
      </c>
      <c r="D20" s="51">
        <v>16</v>
      </c>
      <c r="E20" s="51"/>
      <c r="F20" s="15"/>
      <c r="G20" s="15"/>
      <c r="H20" s="15"/>
      <c r="I20" s="15"/>
      <c r="J20" s="65"/>
      <c r="K20" s="190"/>
      <c r="L20" s="435">
        <f>D20*D20*3.1416*7.85/4000</f>
        <v>1.5783398399999999</v>
      </c>
      <c r="M20" s="436">
        <v>1000</v>
      </c>
      <c r="N20" s="423">
        <f t="shared" si="4"/>
        <v>1.5783398399999999</v>
      </c>
      <c r="O20" s="12">
        <v>1</v>
      </c>
      <c r="P20" s="13">
        <v>1</v>
      </c>
      <c r="Q20" s="14">
        <f t="shared" si="2"/>
        <v>1</v>
      </c>
      <c r="R20" s="422">
        <f t="shared" si="5"/>
        <v>1</v>
      </c>
      <c r="S20" s="423">
        <f>N20*Q20</f>
        <v>1.5783398399999999</v>
      </c>
      <c r="T20" s="422">
        <f>D20*3.1416/L20</f>
        <v>31.847133757961785</v>
      </c>
      <c r="U20" s="423">
        <f t="shared" si="7"/>
        <v>5.0265600000000001E-2</v>
      </c>
      <c r="V20" s="24"/>
      <c r="W20" s="1"/>
    </row>
    <row r="21" spans="1:23" ht="19.899999999999999" customHeight="1">
      <c r="A21" s="63"/>
      <c r="B21" s="222" t="s">
        <v>226</v>
      </c>
      <c r="C21" s="381" t="s">
        <v>227</v>
      </c>
      <c r="D21" s="65" t="s">
        <v>200</v>
      </c>
      <c r="E21" s="51">
        <v>5</v>
      </c>
      <c r="F21" s="50" t="s">
        <v>228</v>
      </c>
      <c r="G21" s="51">
        <v>50</v>
      </c>
      <c r="L21" s="435">
        <f>G21*E21*7.85/1000</f>
        <v>1.9624999999999999</v>
      </c>
      <c r="M21" s="436">
        <v>6000</v>
      </c>
      <c r="N21" s="423">
        <f t="shared" si="4"/>
        <v>11.775</v>
      </c>
      <c r="O21" s="12">
        <v>1</v>
      </c>
      <c r="P21" s="13">
        <v>1</v>
      </c>
      <c r="Q21" s="14">
        <f t="shared" si="2"/>
        <v>1</v>
      </c>
      <c r="R21" s="422">
        <f t="shared" si="5"/>
        <v>6</v>
      </c>
      <c r="S21" s="423">
        <f>N21*Q21</f>
        <v>11.775</v>
      </c>
      <c r="T21" s="424">
        <f>2000/E21/7.85</f>
        <v>50.955414012738856</v>
      </c>
      <c r="U21" s="423">
        <f t="shared" si="7"/>
        <v>0.6</v>
      </c>
      <c r="V21" s="24"/>
      <c r="W21" s="1"/>
    </row>
    <row r="22" spans="1:23" ht="19.899999999999999" customHeight="1">
      <c r="A22" s="63"/>
      <c r="B22" s="222" t="s">
        <v>229</v>
      </c>
      <c r="C22" s="314" t="s">
        <v>230</v>
      </c>
      <c r="D22" s="15" t="s">
        <v>231</v>
      </c>
      <c r="E22" s="15">
        <v>25</v>
      </c>
      <c r="F22" s="50" t="s">
        <v>228</v>
      </c>
      <c r="G22" s="51">
        <v>40</v>
      </c>
      <c r="J22" s="65"/>
      <c r="K22" s="190"/>
      <c r="L22" s="435">
        <f>E22*G22*7.85/1000</f>
        <v>7.85</v>
      </c>
      <c r="M22" s="436">
        <v>6000</v>
      </c>
      <c r="N22" s="423">
        <f t="shared" si="4"/>
        <v>47.1</v>
      </c>
      <c r="O22" s="12">
        <v>1</v>
      </c>
      <c r="P22" s="13">
        <v>1</v>
      </c>
      <c r="Q22" s="14">
        <f t="shared" si="2"/>
        <v>1</v>
      </c>
      <c r="R22" s="422">
        <f t="shared" si="5"/>
        <v>6</v>
      </c>
      <c r="S22" s="423">
        <f>N22*Q22</f>
        <v>47.1</v>
      </c>
      <c r="T22" s="424">
        <f>(E22+G22)*2/L22</f>
        <v>16.560509554140129</v>
      </c>
      <c r="U22" s="423">
        <f t="shared" si="7"/>
        <v>0.78000000000000014</v>
      </c>
      <c r="V22" s="24"/>
      <c r="W22" s="1"/>
    </row>
    <row r="23" spans="1:23" ht="19.899999999999999" customHeight="1">
      <c r="A23" s="63"/>
      <c r="B23" s="222" t="s">
        <v>232</v>
      </c>
      <c r="C23" s="382" t="s">
        <v>233</v>
      </c>
      <c r="D23" s="50" t="s">
        <v>234</v>
      </c>
      <c r="E23" s="51">
        <v>10</v>
      </c>
      <c r="F23" s="15"/>
      <c r="G23" s="15"/>
      <c r="J23" s="65"/>
      <c r="K23" s="190"/>
      <c r="L23" s="435">
        <f>0.866*E23*E23*7.85/1000</f>
        <v>0.67980999999999991</v>
      </c>
      <c r="M23" s="436">
        <v>6000</v>
      </c>
      <c r="N23" s="423">
        <f t="shared" si="4"/>
        <v>4.0788599999999997</v>
      </c>
      <c r="O23" s="12">
        <v>1</v>
      </c>
      <c r="P23" s="13">
        <v>1</v>
      </c>
      <c r="Q23" s="14">
        <f t="shared" si="2"/>
        <v>1</v>
      </c>
      <c r="R23" s="422">
        <f t="shared" si="5"/>
        <v>6</v>
      </c>
      <c r="S23" s="423">
        <f>N23*Q23</f>
        <v>4.0788599999999997</v>
      </c>
      <c r="T23" s="424">
        <f>3.4641*E23/L23</f>
        <v>50.95688501198866</v>
      </c>
      <c r="U23" s="423">
        <f t="shared" si="7"/>
        <v>0.20784600000000006</v>
      </c>
      <c r="V23" s="24"/>
      <c r="W23" s="1"/>
    </row>
    <row r="24" spans="1:23" ht="19.899999999999999" customHeight="1">
      <c r="A24" s="63"/>
      <c r="B24" s="222" t="s">
        <v>235</v>
      </c>
      <c r="C24" s="383" t="s">
        <v>236</v>
      </c>
      <c r="D24" s="65" t="s">
        <v>205</v>
      </c>
      <c r="E24" s="51">
        <v>400</v>
      </c>
      <c r="F24" s="65" t="s">
        <v>91</v>
      </c>
      <c r="G24" s="51">
        <v>200</v>
      </c>
      <c r="H24" s="15"/>
      <c r="I24" s="15"/>
      <c r="J24" s="65" t="s">
        <v>200</v>
      </c>
      <c r="K24" s="190">
        <v>10</v>
      </c>
      <c r="L24" s="435">
        <f>(E24/2+G24/2-K24)*K24*3.1416*7.85/1000</f>
        <v>71.518523999999985</v>
      </c>
      <c r="M24" s="436">
        <v>3950</v>
      </c>
      <c r="N24" s="423">
        <f>M24*L24/1000</f>
        <v>282.49816979999991</v>
      </c>
      <c r="O24" s="12">
        <v>1</v>
      </c>
      <c r="P24" s="13">
        <v>1</v>
      </c>
      <c r="Q24" s="14">
        <f t="shared" si="2"/>
        <v>1</v>
      </c>
      <c r="R24" s="422">
        <f t="shared" si="5"/>
        <v>3.95</v>
      </c>
      <c r="S24" s="423">
        <f t="shared" si="6"/>
        <v>282.49816979999991</v>
      </c>
      <c r="T24" s="424">
        <f>(E24/2+G24/2)*3.1416/L24</f>
        <v>13.178124313639362</v>
      </c>
      <c r="U24" s="423">
        <f>T24*S24/1000</f>
        <v>3.7227959999999998</v>
      </c>
      <c r="V24" s="24"/>
      <c r="W24" s="1"/>
    </row>
    <row r="25" spans="1:23" ht="19.899999999999999" customHeight="1">
      <c r="A25" s="63"/>
      <c r="B25" s="222" t="s">
        <v>237</v>
      </c>
      <c r="C25" s="379" t="s">
        <v>238</v>
      </c>
      <c r="D25" s="51">
        <v>30</v>
      </c>
      <c r="E25" s="525" t="s">
        <v>239</v>
      </c>
      <c r="F25" s="525"/>
      <c r="G25" s="525"/>
      <c r="H25" s="525"/>
      <c r="I25" s="15"/>
      <c r="J25" s="65"/>
      <c r="K25" s="190"/>
      <c r="L25" s="438"/>
      <c r="M25" s="436"/>
      <c r="N25" s="423"/>
      <c r="O25" s="12">
        <v>1</v>
      </c>
      <c r="P25" s="13">
        <v>1</v>
      </c>
      <c r="Q25" s="14">
        <f t="shared" si="2"/>
        <v>1</v>
      </c>
      <c r="R25" s="422"/>
      <c r="S25" s="423"/>
      <c r="T25" s="424"/>
      <c r="U25" s="425"/>
      <c r="V25" s="24"/>
      <c r="W25" s="1"/>
    </row>
    <row r="26" spans="1:23" ht="19.899999999999999" customHeight="1">
      <c r="A26" s="63"/>
      <c r="B26" s="222" t="s">
        <v>240</v>
      </c>
      <c r="C26" s="300" t="s">
        <v>241</v>
      </c>
      <c r="D26" s="65">
        <v>24</v>
      </c>
      <c r="E26" s="15" t="s">
        <v>193</v>
      </c>
      <c r="F26" s="15">
        <v>80</v>
      </c>
      <c r="G26" s="15"/>
      <c r="H26" s="15"/>
      <c r="I26" s="15"/>
      <c r="J26" s="65"/>
      <c r="K26" s="190"/>
      <c r="L26" s="438"/>
      <c r="M26" s="436"/>
      <c r="N26" s="423"/>
      <c r="O26" s="12">
        <v>1</v>
      </c>
      <c r="P26" s="13">
        <v>1</v>
      </c>
      <c r="Q26" s="14">
        <f t="shared" si="2"/>
        <v>1</v>
      </c>
      <c r="R26" s="422"/>
      <c r="S26" s="423"/>
      <c r="T26" s="424"/>
      <c r="U26" s="425"/>
      <c r="V26" s="24"/>
      <c r="W26" s="1"/>
    </row>
    <row r="27" spans="1:23" ht="19.899999999999999" customHeight="1">
      <c r="A27" s="63"/>
      <c r="B27" s="222" t="s">
        <v>242</v>
      </c>
      <c r="C27" s="24" t="s">
        <v>243</v>
      </c>
      <c r="D27" s="65"/>
      <c r="E27" s="15"/>
      <c r="F27" s="15"/>
      <c r="G27" s="15"/>
      <c r="H27" s="15"/>
      <c r="I27" s="15"/>
      <c r="J27" s="65"/>
      <c r="K27" s="190"/>
      <c r="L27" s="438"/>
      <c r="M27" s="436"/>
      <c r="N27" s="423"/>
      <c r="O27" s="12">
        <v>1</v>
      </c>
      <c r="P27" s="13">
        <v>1</v>
      </c>
      <c r="Q27" s="14">
        <f t="shared" si="2"/>
        <v>1</v>
      </c>
      <c r="R27" s="422"/>
      <c r="S27" s="423"/>
      <c r="T27" s="424"/>
      <c r="U27" s="425"/>
      <c r="V27" s="24"/>
      <c r="W27" s="1"/>
    </row>
    <row r="28" spans="1:23" ht="19.899999999999999" customHeight="1">
      <c r="A28" s="63"/>
      <c r="B28" s="222" t="s">
        <v>244</v>
      </c>
      <c r="C28" s="384" t="s">
        <v>245</v>
      </c>
      <c r="D28" s="65"/>
      <c r="E28" s="15"/>
      <c r="F28" s="15"/>
      <c r="G28" s="15"/>
      <c r="H28" s="15"/>
      <c r="I28" s="15"/>
      <c r="J28" s="65"/>
      <c r="K28" s="190"/>
      <c r="L28" s="438"/>
      <c r="M28" s="436"/>
      <c r="N28" s="423"/>
      <c r="O28" s="12">
        <v>1</v>
      </c>
      <c r="P28" s="13">
        <v>1</v>
      </c>
      <c r="Q28" s="14">
        <f>O28*P28</f>
        <v>1</v>
      </c>
      <c r="R28" s="422"/>
      <c r="S28" s="423"/>
      <c r="T28" s="424"/>
      <c r="U28" s="425"/>
      <c r="V28" s="24"/>
      <c r="W28" s="1"/>
    </row>
    <row r="29" spans="1:23" ht="19.899999999999999" customHeight="1">
      <c r="A29" s="63"/>
      <c r="B29" s="11" t="s">
        <v>474</v>
      </c>
      <c r="C29" s="411" t="s">
        <v>475</v>
      </c>
      <c r="D29" s="412">
        <v>60</v>
      </c>
      <c r="E29" s="15" t="s">
        <v>476</v>
      </c>
      <c r="F29" s="15">
        <v>40</v>
      </c>
      <c r="G29" s="15" t="s">
        <v>476</v>
      </c>
      <c r="H29" s="51">
        <v>60</v>
      </c>
      <c r="I29" s="15"/>
      <c r="J29" s="65" t="s">
        <v>477</v>
      </c>
      <c r="K29" s="19">
        <v>3</v>
      </c>
      <c r="L29" s="439">
        <f>(D29+F29+H29)*K29*7.85/1000</f>
        <v>3.7679999999999998</v>
      </c>
      <c r="M29" s="436">
        <v>6000</v>
      </c>
      <c r="N29" s="423">
        <f>M29*L29/1000</f>
        <v>22.608000000000001</v>
      </c>
      <c r="O29" s="12">
        <v>1</v>
      </c>
      <c r="P29" s="13">
        <v>1</v>
      </c>
      <c r="Q29" s="14">
        <f>O29*P29</f>
        <v>1</v>
      </c>
      <c r="R29" s="422">
        <f>M29*Q29/1000</f>
        <v>6</v>
      </c>
      <c r="S29" s="423">
        <f>N29*Q29</f>
        <v>22.608000000000001</v>
      </c>
      <c r="T29" s="424">
        <f>(D29+F29+H29)*2/L29</f>
        <v>84.925690021231432</v>
      </c>
      <c r="U29" s="423">
        <f>T29*S29/1000</f>
        <v>1.9200000000000002</v>
      </c>
      <c r="V29" s="24"/>
    </row>
    <row r="30" spans="1:23" ht="19.899999999999999" customHeight="1">
      <c r="A30" s="63"/>
      <c r="B30" s="80" t="s">
        <v>494</v>
      </c>
      <c r="C30" s="517">
        <v>0</v>
      </c>
      <c r="D30" s="209">
        <v>300</v>
      </c>
      <c r="E30" s="15" t="s">
        <v>476</v>
      </c>
      <c r="F30" s="209">
        <v>100</v>
      </c>
      <c r="G30" s="15" t="s">
        <v>476</v>
      </c>
      <c r="H30" s="57">
        <v>2</v>
      </c>
      <c r="I30" s="209"/>
      <c r="J30" s="519"/>
      <c r="K30" s="520"/>
      <c r="L30" s="518">
        <f>(D30+F30-2*H30)*H30*3.1416*7.85/2000</f>
        <v>9.7659777600000002</v>
      </c>
      <c r="M30" s="459"/>
      <c r="N30" s="465"/>
      <c r="O30" s="40"/>
      <c r="P30" s="39"/>
      <c r="Q30" s="41"/>
      <c r="R30" s="483"/>
      <c r="S30" s="465"/>
      <c r="T30" s="466"/>
      <c r="U30" s="465"/>
      <c r="V30" s="42"/>
    </row>
    <row r="31" spans="1:23" ht="19.899999999999999" customHeight="1">
      <c r="A31" s="227"/>
      <c r="B31" s="228" t="s">
        <v>246</v>
      </c>
      <c r="C31" s="370"/>
      <c r="D31" s="229"/>
      <c r="E31" s="229"/>
      <c r="F31" s="229"/>
      <c r="G31" s="229"/>
      <c r="H31" s="229"/>
      <c r="I31" s="229"/>
      <c r="J31" s="229"/>
      <c r="K31" s="230"/>
      <c r="L31" s="440"/>
      <c r="M31" s="441"/>
      <c r="N31" s="442"/>
      <c r="O31" s="231"/>
      <c r="P31" s="232"/>
      <c r="Q31" s="233"/>
      <c r="R31" s="443"/>
      <c r="S31" s="444"/>
      <c r="T31" s="445"/>
      <c r="U31" s="446"/>
      <c r="V31" s="236"/>
      <c r="W31" s="1"/>
    </row>
    <row r="32" spans="1:23" ht="14.25" customHeight="1"/>
    <row r="33" spans="12:21" ht="14.25" customHeight="1"/>
    <row r="34" spans="12:21" ht="14.25" customHeight="1"/>
    <row r="35" spans="12:21" ht="14.25" customHeight="1">
      <c r="L35" s="3" t="s">
        <v>247</v>
      </c>
      <c r="M35" s="3" t="s">
        <v>248</v>
      </c>
      <c r="S35" s="3" t="s">
        <v>249</v>
      </c>
      <c r="T35" s="3" t="s">
        <v>250</v>
      </c>
      <c r="U35" s="3" t="s">
        <v>251</v>
      </c>
    </row>
    <row r="36" spans="12:21" ht="14.25" customHeight="1">
      <c r="L36" s="3" t="s">
        <v>252</v>
      </c>
      <c r="M36" s="3" t="s">
        <v>253</v>
      </c>
      <c r="N36" s="3" t="s">
        <v>254</v>
      </c>
      <c r="S36" s="3" t="s">
        <v>255</v>
      </c>
      <c r="T36" s="3" t="s">
        <v>256</v>
      </c>
      <c r="U36" s="3" t="s">
        <v>257</v>
      </c>
    </row>
    <row r="37" spans="12:21" ht="14.25" customHeight="1">
      <c r="L37" s="3" t="s">
        <v>258</v>
      </c>
      <c r="M37" s="3" t="s">
        <v>259</v>
      </c>
      <c r="N37" s="3" t="s">
        <v>260</v>
      </c>
      <c r="S37" s="3" t="s">
        <v>261</v>
      </c>
      <c r="T37" s="3" t="s">
        <v>262</v>
      </c>
      <c r="U37" s="3" t="s">
        <v>263</v>
      </c>
    </row>
    <row r="38" spans="12:21" ht="14.25" customHeight="1"/>
  </sheetData>
  <mergeCells count="6">
    <mergeCell ref="A1:V1"/>
    <mergeCell ref="D2:K2"/>
    <mergeCell ref="D13:E13"/>
    <mergeCell ref="E25:H25"/>
    <mergeCell ref="D8:E8"/>
    <mergeCell ref="E11:F11"/>
  </mergeCells>
  <phoneticPr fontId="3" type="noConversion"/>
  <printOptions horizontalCentered="1"/>
  <pageMargins left="0.34" right="0.28000000000000003" top="0.53" bottom="0.55000000000000004" header="0.28999999999999998" footer="0.26"/>
  <pageSetup paperSize="9" orientation="landscape" blackAndWhite="1" horizontalDpi="4294967292" verticalDpi="4294967292" r:id="rId1"/>
  <headerFooter alignWithMargins="0">
    <oddHeader>&amp;L&amp;F</oddHeader>
    <oddFooter>&amp;C第 &amp;P 页，共 &amp;N 页&amp;R&amp;D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5"/>
  </sheetPr>
  <dimension ref="A1:V33"/>
  <sheetViews>
    <sheetView zoomScaleNormal="94" workbookViewId="0">
      <pane ySplit="3" topLeftCell="A4" activePane="bottomLeft" state="frozen"/>
      <selection pane="bottomLeft" activeCell="S4" sqref="S4"/>
    </sheetView>
  </sheetViews>
  <sheetFormatPr defaultRowHeight="12"/>
  <cols>
    <col min="1" max="1" width="9.375" style="3" customWidth="1"/>
    <col min="2" max="2" width="6.375" style="3" customWidth="1"/>
    <col min="3" max="3" width="4.75" style="3" bestFit="1" customWidth="1"/>
    <col min="4" max="4" width="3.75" style="3" customWidth="1"/>
    <col min="5" max="5" width="4.375" style="3" bestFit="1" customWidth="1"/>
    <col min="6" max="6" width="3.375" style="3" customWidth="1"/>
    <col min="7" max="7" width="3.875" style="3" customWidth="1"/>
    <col min="8" max="9" width="3.625" style="3" customWidth="1"/>
    <col min="10" max="10" width="3.25" style="3" customWidth="1"/>
    <col min="11" max="11" width="4.125" style="3" customWidth="1"/>
    <col min="12" max="12" width="6.75" style="3" customWidth="1"/>
    <col min="13" max="13" width="5.25" style="3" customWidth="1"/>
    <col min="14" max="14" width="6" style="3" customWidth="1"/>
    <col min="15" max="17" width="4.375" style="3" customWidth="1"/>
    <col min="18" max="18" width="5.5" style="3" customWidth="1"/>
    <col min="19" max="19" width="7.125" style="3" customWidth="1"/>
    <col min="20" max="20" width="6.75" style="3" customWidth="1"/>
    <col min="21" max="21" width="6" style="3" customWidth="1"/>
    <col min="22" max="22" width="10" style="3" customWidth="1"/>
    <col min="23" max="16384" width="9" style="3"/>
  </cols>
  <sheetData>
    <row r="1" spans="1:22" ht="22.5">
      <c r="A1" s="521" t="s">
        <v>468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</row>
    <row r="2" spans="1:22" ht="14.25" customHeight="1">
      <c r="A2" s="66" t="s">
        <v>74</v>
      </c>
      <c r="B2" s="68" t="s">
        <v>75</v>
      </c>
      <c r="C2" s="66" t="s">
        <v>469</v>
      </c>
      <c r="D2" s="522" t="s">
        <v>76</v>
      </c>
      <c r="E2" s="522"/>
      <c r="F2" s="522"/>
      <c r="G2" s="522"/>
      <c r="H2" s="522"/>
      <c r="I2" s="522"/>
      <c r="J2" s="522"/>
      <c r="K2" s="523"/>
      <c r="L2" s="66" t="s">
        <v>77</v>
      </c>
      <c r="M2" s="66" t="s">
        <v>78</v>
      </c>
      <c r="N2" s="66" t="s">
        <v>79</v>
      </c>
      <c r="O2" s="66" t="s">
        <v>80</v>
      </c>
      <c r="P2" s="66" t="s">
        <v>81</v>
      </c>
      <c r="Q2" s="66" t="s">
        <v>82</v>
      </c>
      <c r="R2" s="66" t="s">
        <v>493</v>
      </c>
      <c r="S2" s="66" t="s">
        <v>83</v>
      </c>
      <c r="T2" s="66" t="s">
        <v>84</v>
      </c>
      <c r="U2" s="67" t="s">
        <v>85</v>
      </c>
      <c r="V2" s="66" t="s">
        <v>86</v>
      </c>
    </row>
    <row r="3" spans="1:22" ht="14.25" customHeight="1">
      <c r="A3" s="63"/>
      <c r="B3" s="1"/>
      <c r="C3" s="63"/>
      <c r="D3" s="1"/>
      <c r="E3" s="1"/>
      <c r="F3" s="1"/>
      <c r="G3" s="1"/>
      <c r="H3" s="1"/>
      <c r="I3" s="1"/>
      <c r="J3" s="1"/>
      <c r="K3" s="113"/>
      <c r="L3" s="1"/>
      <c r="M3" s="1"/>
      <c r="N3" s="1"/>
      <c r="O3" s="8"/>
      <c r="P3" s="1"/>
      <c r="Q3" s="113"/>
      <c r="R3" s="8"/>
      <c r="S3" s="113"/>
      <c r="T3" s="8"/>
      <c r="U3" s="1"/>
      <c r="V3" s="66"/>
    </row>
    <row r="4" spans="1:22" ht="14.25" customHeight="1">
      <c r="A4" s="173" t="s">
        <v>99</v>
      </c>
      <c r="B4" s="154" t="s">
        <v>181</v>
      </c>
      <c r="C4" s="76" t="s">
        <v>148</v>
      </c>
      <c r="D4" s="119" t="s">
        <v>18</v>
      </c>
      <c r="E4" s="125">
        <v>500</v>
      </c>
      <c r="F4" s="126" t="s">
        <v>100</v>
      </c>
      <c r="G4" s="125">
        <v>200</v>
      </c>
      <c r="H4" s="126" t="s">
        <v>101</v>
      </c>
      <c r="I4" s="125">
        <v>200</v>
      </c>
      <c r="J4" s="119" t="s">
        <v>102</v>
      </c>
      <c r="K4" s="127">
        <v>2.5</v>
      </c>
      <c r="L4" s="486">
        <v>21.6</v>
      </c>
      <c r="M4" s="431"/>
      <c r="N4" s="477">
        <f t="shared" ref="N4:N33" si="0">E4*(G4+I4)*L4/2000000</f>
        <v>2.16</v>
      </c>
      <c r="O4" s="69">
        <v>1</v>
      </c>
      <c r="P4" s="72">
        <v>1</v>
      </c>
      <c r="Q4" s="73">
        <f t="shared" ref="Q4:Q18" si="1">O4*P4</f>
        <v>1</v>
      </c>
      <c r="R4" s="422">
        <f>E4*(G4+I4)*Q4/2000000</f>
        <v>0.1</v>
      </c>
      <c r="S4" s="434">
        <f t="shared" ref="S4:S18" si="2">N4*Q4</f>
        <v>2.16</v>
      </c>
      <c r="T4" s="433">
        <f>2000/L4</f>
        <v>92.592592592592581</v>
      </c>
      <c r="U4" s="434">
        <f t="shared" ref="U4:U18" si="3">T4*S4/1000</f>
        <v>0.2</v>
      </c>
      <c r="V4" s="76"/>
    </row>
    <row r="5" spans="1:22" ht="14.25" customHeight="1">
      <c r="A5" s="173"/>
      <c r="B5" s="10"/>
      <c r="C5" s="24" t="s">
        <v>148</v>
      </c>
      <c r="D5" s="65" t="s">
        <v>18</v>
      </c>
      <c r="E5" s="51">
        <v>500</v>
      </c>
      <c r="F5" s="50" t="s">
        <v>100</v>
      </c>
      <c r="G5" s="51">
        <v>200</v>
      </c>
      <c r="H5" s="50" t="s">
        <v>101</v>
      </c>
      <c r="I5" s="51">
        <v>200</v>
      </c>
      <c r="J5" s="65" t="s">
        <v>102</v>
      </c>
      <c r="K5" s="19">
        <v>3</v>
      </c>
      <c r="L5" s="448">
        <v>25.6</v>
      </c>
      <c r="M5" s="436"/>
      <c r="N5" s="449">
        <f t="shared" si="0"/>
        <v>2.56</v>
      </c>
      <c r="O5" s="12">
        <v>1</v>
      </c>
      <c r="P5" s="13">
        <v>1</v>
      </c>
      <c r="Q5" s="14">
        <f t="shared" si="1"/>
        <v>1</v>
      </c>
      <c r="R5" s="422">
        <f t="shared" ref="R5:R33" si="4">E5*(G5+I5)*Q5/2000000</f>
        <v>0.1</v>
      </c>
      <c r="S5" s="423">
        <f t="shared" si="2"/>
        <v>2.56</v>
      </c>
      <c r="T5" s="422">
        <f t="shared" ref="T5:T33" si="5">2000/L5</f>
        <v>78.125</v>
      </c>
      <c r="U5" s="423">
        <f t="shared" si="3"/>
        <v>0.2</v>
      </c>
      <c r="V5" s="24"/>
    </row>
    <row r="6" spans="1:22" ht="14.25" customHeight="1">
      <c r="A6" s="173"/>
      <c r="B6" s="10"/>
      <c r="C6" s="24" t="s">
        <v>148</v>
      </c>
      <c r="D6" s="65" t="s">
        <v>18</v>
      </c>
      <c r="E6" s="51">
        <v>500</v>
      </c>
      <c r="F6" s="50" t="s">
        <v>100</v>
      </c>
      <c r="G6" s="51">
        <v>200</v>
      </c>
      <c r="H6" s="50" t="s">
        <v>101</v>
      </c>
      <c r="I6" s="51">
        <v>200</v>
      </c>
      <c r="J6" s="65" t="s">
        <v>102</v>
      </c>
      <c r="K6" s="19">
        <v>3.5</v>
      </c>
      <c r="L6" s="448">
        <v>29.5</v>
      </c>
      <c r="M6" s="436"/>
      <c r="N6" s="449">
        <f t="shared" si="0"/>
        <v>2.95</v>
      </c>
      <c r="O6" s="12">
        <v>1</v>
      </c>
      <c r="P6" s="13">
        <v>1</v>
      </c>
      <c r="Q6" s="14">
        <f t="shared" si="1"/>
        <v>1</v>
      </c>
      <c r="R6" s="422">
        <f t="shared" si="4"/>
        <v>0.1</v>
      </c>
      <c r="S6" s="423">
        <f t="shared" si="2"/>
        <v>2.95</v>
      </c>
      <c r="T6" s="422">
        <f t="shared" si="5"/>
        <v>67.79661016949153</v>
      </c>
      <c r="U6" s="423">
        <f t="shared" si="3"/>
        <v>0.20000000000000004</v>
      </c>
      <c r="V6" s="24"/>
    </row>
    <row r="7" spans="1:22" ht="14.25" customHeight="1">
      <c r="A7" s="173"/>
      <c r="B7" s="10"/>
      <c r="C7" s="24" t="s">
        <v>148</v>
      </c>
      <c r="D7" s="65" t="s">
        <v>18</v>
      </c>
      <c r="E7" s="51">
        <v>500</v>
      </c>
      <c r="F7" s="50" t="s">
        <v>100</v>
      </c>
      <c r="G7" s="51">
        <v>200</v>
      </c>
      <c r="H7" s="50" t="s">
        <v>101</v>
      </c>
      <c r="I7" s="51">
        <v>200</v>
      </c>
      <c r="J7" s="65" t="s">
        <v>102</v>
      </c>
      <c r="K7" s="19">
        <v>4</v>
      </c>
      <c r="L7" s="448">
        <v>33.4</v>
      </c>
      <c r="M7" s="436"/>
      <c r="N7" s="449">
        <f t="shared" si="0"/>
        <v>3.34</v>
      </c>
      <c r="O7" s="12">
        <v>1</v>
      </c>
      <c r="P7" s="13">
        <v>1</v>
      </c>
      <c r="Q7" s="14">
        <f t="shared" si="1"/>
        <v>1</v>
      </c>
      <c r="R7" s="422">
        <f t="shared" si="4"/>
        <v>0.1</v>
      </c>
      <c r="S7" s="423">
        <f t="shared" si="2"/>
        <v>3.34</v>
      </c>
      <c r="T7" s="422">
        <f t="shared" si="5"/>
        <v>59.880239520958085</v>
      </c>
      <c r="U7" s="423">
        <f t="shared" si="3"/>
        <v>0.2</v>
      </c>
      <c r="V7" s="24"/>
    </row>
    <row r="8" spans="1:22" ht="14.25" customHeight="1">
      <c r="A8" s="173"/>
      <c r="B8" s="10"/>
      <c r="C8" s="24" t="s">
        <v>148</v>
      </c>
      <c r="D8" s="65" t="s">
        <v>18</v>
      </c>
      <c r="E8" s="51">
        <v>500</v>
      </c>
      <c r="F8" s="50" t="s">
        <v>100</v>
      </c>
      <c r="G8" s="51">
        <v>200</v>
      </c>
      <c r="H8" s="50" t="s">
        <v>101</v>
      </c>
      <c r="I8" s="51">
        <v>200</v>
      </c>
      <c r="J8" s="65" t="s">
        <v>102</v>
      </c>
      <c r="K8" s="19">
        <v>4.5</v>
      </c>
      <c r="L8" s="448">
        <v>37.299999999999997</v>
      </c>
      <c r="M8" s="436"/>
      <c r="N8" s="449">
        <f t="shared" si="0"/>
        <v>3.7299999999999995</v>
      </c>
      <c r="O8" s="12">
        <v>1</v>
      </c>
      <c r="P8" s="13">
        <v>1</v>
      </c>
      <c r="Q8" s="14">
        <f t="shared" si="1"/>
        <v>1</v>
      </c>
      <c r="R8" s="422">
        <f t="shared" si="4"/>
        <v>0.1</v>
      </c>
      <c r="S8" s="423">
        <f t="shared" si="2"/>
        <v>3.7299999999999995</v>
      </c>
      <c r="T8" s="422">
        <f t="shared" si="5"/>
        <v>53.619302949061669</v>
      </c>
      <c r="U8" s="423">
        <f t="shared" si="3"/>
        <v>0.2</v>
      </c>
      <c r="V8" s="24"/>
    </row>
    <row r="9" spans="1:22" ht="14.25" customHeight="1">
      <c r="A9" s="173"/>
      <c r="B9" s="10"/>
      <c r="C9" s="24" t="s">
        <v>148</v>
      </c>
      <c r="D9" s="65" t="s">
        <v>18</v>
      </c>
      <c r="E9" s="51">
        <v>500</v>
      </c>
      <c r="F9" s="50" t="s">
        <v>100</v>
      </c>
      <c r="G9" s="51">
        <v>200</v>
      </c>
      <c r="H9" s="50" t="s">
        <v>101</v>
      </c>
      <c r="I9" s="51">
        <v>200</v>
      </c>
      <c r="J9" s="65" t="s">
        <v>102</v>
      </c>
      <c r="K9" s="19">
        <v>5</v>
      </c>
      <c r="L9" s="448">
        <v>42.3</v>
      </c>
      <c r="M9" s="436"/>
      <c r="N9" s="449">
        <f t="shared" si="0"/>
        <v>4.2300000000000004</v>
      </c>
      <c r="O9" s="12">
        <v>1</v>
      </c>
      <c r="P9" s="13">
        <v>1</v>
      </c>
      <c r="Q9" s="14">
        <f t="shared" si="1"/>
        <v>1</v>
      </c>
      <c r="R9" s="422">
        <f t="shared" si="4"/>
        <v>0.1</v>
      </c>
      <c r="S9" s="423">
        <f t="shared" si="2"/>
        <v>4.2300000000000004</v>
      </c>
      <c r="T9" s="422">
        <f t="shared" si="5"/>
        <v>47.281323877068559</v>
      </c>
      <c r="U9" s="423">
        <f t="shared" si="3"/>
        <v>0.20000000000000004</v>
      </c>
      <c r="V9" s="24"/>
    </row>
    <row r="10" spans="1:22" ht="14.25" customHeight="1">
      <c r="A10" s="173"/>
      <c r="B10" s="10"/>
      <c r="C10" s="24" t="s">
        <v>148</v>
      </c>
      <c r="D10" s="65" t="s">
        <v>18</v>
      </c>
      <c r="E10" s="51">
        <v>500</v>
      </c>
      <c r="F10" s="50" t="s">
        <v>100</v>
      </c>
      <c r="G10" s="51">
        <v>200</v>
      </c>
      <c r="H10" s="50" t="s">
        <v>101</v>
      </c>
      <c r="I10" s="51">
        <v>200</v>
      </c>
      <c r="J10" s="65" t="s">
        <v>102</v>
      </c>
      <c r="K10" s="19">
        <v>5.5</v>
      </c>
      <c r="L10" s="448">
        <v>46.2</v>
      </c>
      <c r="M10" s="436"/>
      <c r="N10" s="449">
        <f t="shared" si="0"/>
        <v>4.62</v>
      </c>
      <c r="O10" s="12">
        <v>1</v>
      </c>
      <c r="P10" s="13">
        <v>1</v>
      </c>
      <c r="Q10" s="14">
        <f t="shared" si="1"/>
        <v>1</v>
      </c>
      <c r="R10" s="422">
        <f t="shared" si="4"/>
        <v>0.1</v>
      </c>
      <c r="S10" s="423">
        <f t="shared" si="2"/>
        <v>4.62</v>
      </c>
      <c r="T10" s="422">
        <f t="shared" si="5"/>
        <v>43.290043290043286</v>
      </c>
      <c r="U10" s="423">
        <f t="shared" si="3"/>
        <v>0.2</v>
      </c>
      <c r="V10" s="24"/>
    </row>
    <row r="11" spans="1:22" ht="14.25" customHeight="1">
      <c r="A11" s="173"/>
      <c r="B11" s="10"/>
      <c r="C11" s="24" t="s">
        <v>148</v>
      </c>
      <c r="D11" s="65" t="s">
        <v>18</v>
      </c>
      <c r="E11" s="51">
        <v>500</v>
      </c>
      <c r="F11" s="50" t="s">
        <v>100</v>
      </c>
      <c r="G11" s="51">
        <v>200</v>
      </c>
      <c r="H11" s="50" t="s">
        <v>101</v>
      </c>
      <c r="I11" s="51">
        <v>200</v>
      </c>
      <c r="J11" s="65" t="s">
        <v>102</v>
      </c>
      <c r="K11" s="19">
        <v>6</v>
      </c>
      <c r="L11" s="448">
        <v>50.1</v>
      </c>
      <c r="M11" s="436"/>
      <c r="N11" s="449">
        <f t="shared" si="0"/>
        <v>5.01</v>
      </c>
      <c r="O11" s="12">
        <v>1</v>
      </c>
      <c r="P11" s="13">
        <v>1</v>
      </c>
      <c r="Q11" s="14">
        <f t="shared" si="1"/>
        <v>1</v>
      </c>
      <c r="R11" s="422">
        <f t="shared" si="4"/>
        <v>0.1</v>
      </c>
      <c r="S11" s="423">
        <f t="shared" si="2"/>
        <v>5.01</v>
      </c>
      <c r="T11" s="422">
        <f t="shared" si="5"/>
        <v>39.920159680638719</v>
      </c>
      <c r="U11" s="423">
        <f t="shared" si="3"/>
        <v>0.19999999999999998</v>
      </c>
      <c r="V11" s="24"/>
    </row>
    <row r="12" spans="1:22" ht="14.25" customHeight="1">
      <c r="A12" s="173"/>
      <c r="B12" s="10"/>
      <c r="C12" s="24" t="s">
        <v>148</v>
      </c>
      <c r="D12" s="65" t="s">
        <v>18</v>
      </c>
      <c r="E12" s="51">
        <v>500</v>
      </c>
      <c r="F12" s="50" t="s">
        <v>100</v>
      </c>
      <c r="G12" s="51">
        <v>200</v>
      </c>
      <c r="H12" s="50" t="s">
        <v>101</v>
      </c>
      <c r="I12" s="51">
        <v>200</v>
      </c>
      <c r="J12" s="65" t="s">
        <v>102</v>
      </c>
      <c r="K12" s="19">
        <v>7</v>
      </c>
      <c r="L12" s="448">
        <v>59</v>
      </c>
      <c r="M12" s="436"/>
      <c r="N12" s="449">
        <f t="shared" si="0"/>
        <v>5.9</v>
      </c>
      <c r="O12" s="12">
        <v>1</v>
      </c>
      <c r="P12" s="13">
        <v>1</v>
      </c>
      <c r="Q12" s="14">
        <f t="shared" si="1"/>
        <v>1</v>
      </c>
      <c r="R12" s="422">
        <f t="shared" si="4"/>
        <v>0.1</v>
      </c>
      <c r="S12" s="423">
        <f t="shared" si="2"/>
        <v>5.9</v>
      </c>
      <c r="T12" s="422">
        <f t="shared" si="5"/>
        <v>33.898305084745765</v>
      </c>
      <c r="U12" s="423">
        <f t="shared" si="3"/>
        <v>0.20000000000000004</v>
      </c>
      <c r="V12" s="24"/>
    </row>
    <row r="13" spans="1:22" ht="14.25" customHeight="1" thickBot="1">
      <c r="A13" s="177"/>
      <c r="B13" s="112"/>
      <c r="C13" s="131" t="s">
        <v>148</v>
      </c>
      <c r="D13" s="116" t="s">
        <v>18</v>
      </c>
      <c r="E13" s="128">
        <v>500</v>
      </c>
      <c r="F13" s="129" t="s">
        <v>100</v>
      </c>
      <c r="G13" s="128">
        <v>200</v>
      </c>
      <c r="H13" s="129" t="s">
        <v>101</v>
      </c>
      <c r="I13" s="128">
        <v>200</v>
      </c>
      <c r="J13" s="116" t="s">
        <v>102</v>
      </c>
      <c r="K13" s="117">
        <v>8</v>
      </c>
      <c r="L13" s="451">
        <v>66.8</v>
      </c>
      <c r="M13" s="452"/>
      <c r="N13" s="453">
        <f t="shared" si="0"/>
        <v>6.68</v>
      </c>
      <c r="O13" s="114">
        <v>1</v>
      </c>
      <c r="P13" s="115">
        <v>1</v>
      </c>
      <c r="Q13" s="130">
        <f t="shared" si="1"/>
        <v>1</v>
      </c>
      <c r="R13" s="480">
        <f t="shared" si="4"/>
        <v>0.1</v>
      </c>
      <c r="S13" s="461">
        <f t="shared" si="2"/>
        <v>6.68</v>
      </c>
      <c r="T13" s="480">
        <f t="shared" si="5"/>
        <v>29.940119760479043</v>
      </c>
      <c r="U13" s="461">
        <f t="shared" si="3"/>
        <v>0.2</v>
      </c>
      <c r="V13" s="131"/>
    </row>
    <row r="14" spans="1:22" ht="14.25" customHeight="1">
      <c r="A14" s="173" t="s">
        <v>99</v>
      </c>
      <c r="B14" s="182" t="s">
        <v>103</v>
      </c>
      <c r="C14" s="136" t="s">
        <v>148</v>
      </c>
      <c r="D14" s="132" t="s">
        <v>18</v>
      </c>
      <c r="E14" s="133">
        <v>500</v>
      </c>
      <c r="F14" s="134" t="s">
        <v>100</v>
      </c>
      <c r="G14" s="133">
        <v>200</v>
      </c>
      <c r="H14" s="134" t="s">
        <v>101</v>
      </c>
      <c r="I14" s="133">
        <v>200</v>
      </c>
      <c r="J14" s="132" t="s">
        <v>102</v>
      </c>
      <c r="K14" s="135">
        <v>2.5</v>
      </c>
      <c r="L14" s="471">
        <v>21.3</v>
      </c>
      <c r="M14" s="472"/>
      <c r="N14" s="473">
        <f t="shared" si="0"/>
        <v>2.13</v>
      </c>
      <c r="O14" s="120">
        <v>1</v>
      </c>
      <c r="P14" s="121">
        <v>1</v>
      </c>
      <c r="Q14" s="122">
        <f t="shared" si="1"/>
        <v>1</v>
      </c>
      <c r="R14" s="482">
        <f t="shared" si="4"/>
        <v>0.1</v>
      </c>
      <c r="S14" s="474">
        <f t="shared" si="2"/>
        <v>2.13</v>
      </c>
      <c r="T14" s="481">
        <f t="shared" si="5"/>
        <v>93.896713615023472</v>
      </c>
      <c r="U14" s="474">
        <f t="shared" si="3"/>
        <v>0.2</v>
      </c>
      <c r="V14" s="136"/>
    </row>
    <row r="15" spans="1:22" ht="14.25" customHeight="1">
      <c r="A15" s="173"/>
      <c r="B15" s="11"/>
      <c r="C15" s="24" t="s">
        <v>148</v>
      </c>
      <c r="D15" s="65" t="s">
        <v>18</v>
      </c>
      <c r="E15" s="51">
        <v>500</v>
      </c>
      <c r="F15" s="50" t="s">
        <v>100</v>
      </c>
      <c r="G15" s="51">
        <v>200</v>
      </c>
      <c r="H15" s="50" t="s">
        <v>101</v>
      </c>
      <c r="I15" s="51">
        <v>200</v>
      </c>
      <c r="J15" s="65" t="s">
        <v>102</v>
      </c>
      <c r="K15" s="19">
        <v>3</v>
      </c>
      <c r="L15" s="448">
        <v>24.4</v>
      </c>
      <c r="M15" s="436"/>
      <c r="N15" s="449">
        <f t="shared" si="0"/>
        <v>2.44</v>
      </c>
      <c r="O15" s="12">
        <v>1</v>
      </c>
      <c r="P15" s="13">
        <v>1</v>
      </c>
      <c r="Q15" s="14">
        <f t="shared" si="1"/>
        <v>1</v>
      </c>
      <c r="R15" s="422">
        <f t="shared" si="4"/>
        <v>0.1</v>
      </c>
      <c r="S15" s="423">
        <f t="shared" si="2"/>
        <v>2.44</v>
      </c>
      <c r="T15" s="422">
        <f t="shared" si="5"/>
        <v>81.967213114754102</v>
      </c>
      <c r="U15" s="423">
        <f t="shared" si="3"/>
        <v>0.2</v>
      </c>
      <c r="V15" s="24"/>
    </row>
    <row r="16" spans="1:22" ht="14.25" customHeight="1">
      <c r="A16" s="173"/>
      <c r="B16" s="11"/>
      <c r="C16" s="24" t="s">
        <v>148</v>
      </c>
      <c r="D16" s="65" t="s">
        <v>18</v>
      </c>
      <c r="E16" s="51">
        <v>500</v>
      </c>
      <c r="F16" s="50" t="s">
        <v>100</v>
      </c>
      <c r="G16" s="51">
        <v>200</v>
      </c>
      <c r="H16" s="50" t="s">
        <v>101</v>
      </c>
      <c r="I16" s="51">
        <v>200</v>
      </c>
      <c r="J16" s="65" t="s">
        <v>102</v>
      </c>
      <c r="K16" s="19">
        <v>3.5</v>
      </c>
      <c r="L16" s="448">
        <v>28.4</v>
      </c>
      <c r="M16" s="436"/>
      <c r="N16" s="449">
        <f t="shared" si="0"/>
        <v>2.84</v>
      </c>
      <c r="O16" s="12">
        <v>1</v>
      </c>
      <c r="P16" s="13">
        <v>1</v>
      </c>
      <c r="Q16" s="14">
        <f t="shared" si="1"/>
        <v>1</v>
      </c>
      <c r="R16" s="422">
        <f t="shared" si="4"/>
        <v>0.1</v>
      </c>
      <c r="S16" s="423">
        <f t="shared" si="2"/>
        <v>2.84</v>
      </c>
      <c r="T16" s="422">
        <f t="shared" si="5"/>
        <v>70.422535211267615</v>
      </c>
      <c r="U16" s="423">
        <f t="shared" si="3"/>
        <v>0.20000000000000004</v>
      </c>
      <c r="V16" s="24"/>
    </row>
    <row r="17" spans="1:22" ht="14.25" customHeight="1">
      <c r="A17" s="173"/>
      <c r="B17" s="11"/>
      <c r="C17" s="24" t="s">
        <v>148</v>
      </c>
      <c r="D17" s="65" t="s">
        <v>18</v>
      </c>
      <c r="E17" s="51">
        <v>500</v>
      </c>
      <c r="F17" s="50" t="s">
        <v>100</v>
      </c>
      <c r="G17" s="51">
        <v>200</v>
      </c>
      <c r="H17" s="50" t="s">
        <v>101</v>
      </c>
      <c r="I17" s="51">
        <v>200</v>
      </c>
      <c r="J17" s="65" t="s">
        <v>102</v>
      </c>
      <c r="K17" s="19">
        <v>4</v>
      </c>
      <c r="L17" s="448">
        <v>32.4</v>
      </c>
      <c r="M17" s="436"/>
      <c r="N17" s="449">
        <f t="shared" si="0"/>
        <v>3.24</v>
      </c>
      <c r="O17" s="12">
        <v>1</v>
      </c>
      <c r="P17" s="13">
        <v>1</v>
      </c>
      <c r="Q17" s="14">
        <f t="shared" si="1"/>
        <v>1</v>
      </c>
      <c r="R17" s="422">
        <f t="shared" si="4"/>
        <v>0.1</v>
      </c>
      <c r="S17" s="423">
        <f t="shared" si="2"/>
        <v>3.24</v>
      </c>
      <c r="T17" s="422">
        <f t="shared" si="5"/>
        <v>61.728395061728399</v>
      </c>
      <c r="U17" s="423">
        <f t="shared" si="3"/>
        <v>0.20000000000000004</v>
      </c>
      <c r="V17" s="24"/>
    </row>
    <row r="18" spans="1:22" ht="14.25" customHeight="1">
      <c r="A18" s="173"/>
      <c r="B18" s="11"/>
      <c r="C18" s="24" t="s">
        <v>148</v>
      </c>
      <c r="D18" s="65" t="s">
        <v>18</v>
      </c>
      <c r="E18" s="51">
        <v>500</v>
      </c>
      <c r="F18" s="50" t="s">
        <v>100</v>
      </c>
      <c r="G18" s="51">
        <v>200</v>
      </c>
      <c r="H18" s="50" t="s">
        <v>101</v>
      </c>
      <c r="I18" s="51">
        <v>200</v>
      </c>
      <c r="J18" s="65" t="s">
        <v>102</v>
      </c>
      <c r="K18" s="19">
        <v>4.5</v>
      </c>
      <c r="L18" s="448">
        <v>36.4</v>
      </c>
      <c r="M18" s="436"/>
      <c r="N18" s="449">
        <f t="shared" si="0"/>
        <v>3.64</v>
      </c>
      <c r="O18" s="12">
        <v>1</v>
      </c>
      <c r="P18" s="13">
        <v>1</v>
      </c>
      <c r="Q18" s="14">
        <f t="shared" si="1"/>
        <v>1</v>
      </c>
      <c r="R18" s="422">
        <f t="shared" si="4"/>
        <v>0.1</v>
      </c>
      <c r="S18" s="423">
        <f t="shared" si="2"/>
        <v>3.64</v>
      </c>
      <c r="T18" s="422">
        <f t="shared" si="5"/>
        <v>54.945054945054949</v>
      </c>
      <c r="U18" s="423">
        <f t="shared" si="3"/>
        <v>0.20000000000000004</v>
      </c>
      <c r="V18" s="24"/>
    </row>
    <row r="19" spans="1:22" ht="14.25" customHeight="1">
      <c r="A19" s="173"/>
      <c r="B19" s="11"/>
      <c r="C19" s="375" t="s">
        <v>148</v>
      </c>
      <c r="D19" s="96" t="s">
        <v>18</v>
      </c>
      <c r="E19" s="91">
        <v>500</v>
      </c>
      <c r="F19" s="90" t="s">
        <v>100</v>
      </c>
      <c r="G19" s="91">
        <v>200</v>
      </c>
      <c r="H19" s="90" t="s">
        <v>101</v>
      </c>
      <c r="I19" s="91">
        <v>200</v>
      </c>
      <c r="J19" s="96" t="s">
        <v>102</v>
      </c>
      <c r="K19" s="94">
        <v>5</v>
      </c>
      <c r="L19" s="450">
        <v>40.5</v>
      </c>
      <c r="M19" s="436"/>
      <c r="N19" s="449">
        <f t="shared" si="0"/>
        <v>4.05</v>
      </c>
      <c r="O19" s="12">
        <v>1</v>
      </c>
      <c r="P19" s="13">
        <v>1</v>
      </c>
      <c r="Q19" s="14">
        <f t="shared" ref="Q19:Q33" si="6">O19*P19</f>
        <v>1</v>
      </c>
      <c r="R19" s="422">
        <f t="shared" si="4"/>
        <v>0.1</v>
      </c>
      <c r="S19" s="423">
        <f t="shared" ref="S19:S33" si="7">N19*Q19</f>
        <v>4.05</v>
      </c>
      <c r="T19" s="422">
        <f t="shared" si="5"/>
        <v>49.382716049382715</v>
      </c>
      <c r="U19" s="423">
        <f t="shared" ref="U19:U33" si="8">T19*S19/1000</f>
        <v>0.2</v>
      </c>
      <c r="V19" s="24"/>
    </row>
    <row r="20" spans="1:22" ht="14.25" customHeight="1">
      <c r="A20" s="173"/>
      <c r="B20" s="11"/>
      <c r="C20" s="375" t="s">
        <v>148</v>
      </c>
      <c r="D20" s="96" t="s">
        <v>18</v>
      </c>
      <c r="E20" s="91">
        <v>500</v>
      </c>
      <c r="F20" s="90" t="s">
        <v>100</v>
      </c>
      <c r="G20" s="91">
        <v>200</v>
      </c>
      <c r="H20" s="90" t="s">
        <v>101</v>
      </c>
      <c r="I20" s="91">
        <v>200</v>
      </c>
      <c r="J20" s="96" t="s">
        <v>102</v>
      </c>
      <c r="K20" s="94">
        <v>5.5</v>
      </c>
      <c r="L20" s="450">
        <v>44.3</v>
      </c>
      <c r="M20" s="436"/>
      <c r="N20" s="449">
        <f t="shared" si="0"/>
        <v>4.43</v>
      </c>
      <c r="O20" s="12">
        <v>1</v>
      </c>
      <c r="P20" s="13">
        <v>1</v>
      </c>
      <c r="Q20" s="14">
        <f t="shared" si="6"/>
        <v>1</v>
      </c>
      <c r="R20" s="422">
        <f>E20*(G20+I20)*Q20/2000000</f>
        <v>0.1</v>
      </c>
      <c r="S20" s="423">
        <f t="shared" si="7"/>
        <v>4.43</v>
      </c>
      <c r="T20" s="422">
        <f t="shared" si="5"/>
        <v>45.146726862302486</v>
      </c>
      <c r="U20" s="423">
        <f t="shared" si="8"/>
        <v>0.2</v>
      </c>
      <c r="V20" s="24"/>
    </row>
    <row r="21" spans="1:22" ht="14.25" customHeight="1">
      <c r="A21" s="173"/>
      <c r="B21" s="11"/>
      <c r="C21" s="375" t="s">
        <v>148</v>
      </c>
      <c r="D21" s="96" t="s">
        <v>18</v>
      </c>
      <c r="E21" s="91">
        <v>500</v>
      </c>
      <c r="F21" s="90" t="s">
        <v>100</v>
      </c>
      <c r="G21" s="91">
        <v>200</v>
      </c>
      <c r="H21" s="90" t="s">
        <v>101</v>
      </c>
      <c r="I21" s="91">
        <v>200</v>
      </c>
      <c r="J21" s="96" t="s">
        <v>102</v>
      </c>
      <c r="K21" s="94">
        <v>6</v>
      </c>
      <c r="L21" s="450">
        <v>48.4</v>
      </c>
      <c r="M21" s="436"/>
      <c r="N21" s="449">
        <f t="shared" si="0"/>
        <v>4.84</v>
      </c>
      <c r="O21" s="12">
        <v>1</v>
      </c>
      <c r="P21" s="13">
        <v>1</v>
      </c>
      <c r="Q21" s="14">
        <f t="shared" si="6"/>
        <v>1</v>
      </c>
      <c r="R21" s="422">
        <f t="shared" si="4"/>
        <v>0.1</v>
      </c>
      <c r="S21" s="423">
        <f t="shared" si="7"/>
        <v>4.84</v>
      </c>
      <c r="T21" s="422">
        <f t="shared" si="5"/>
        <v>41.32231404958678</v>
      </c>
      <c r="U21" s="423">
        <f t="shared" si="8"/>
        <v>0.2</v>
      </c>
      <c r="V21" s="24"/>
    </row>
    <row r="22" spans="1:22" ht="14.25" customHeight="1">
      <c r="A22" s="173"/>
      <c r="B22" s="11"/>
      <c r="C22" s="24" t="s">
        <v>148</v>
      </c>
      <c r="D22" s="65" t="s">
        <v>18</v>
      </c>
      <c r="E22" s="51">
        <v>500</v>
      </c>
      <c r="F22" s="50" t="s">
        <v>100</v>
      </c>
      <c r="G22" s="51">
        <v>200</v>
      </c>
      <c r="H22" s="50" t="s">
        <v>101</v>
      </c>
      <c r="I22" s="51">
        <v>200</v>
      </c>
      <c r="J22" s="65" t="s">
        <v>102</v>
      </c>
      <c r="K22" s="19">
        <v>7</v>
      </c>
      <c r="L22" s="448">
        <v>52.6</v>
      </c>
      <c r="M22" s="436"/>
      <c r="N22" s="449">
        <f t="shared" si="0"/>
        <v>5.26</v>
      </c>
      <c r="O22" s="12">
        <v>1</v>
      </c>
      <c r="P22" s="13">
        <v>1</v>
      </c>
      <c r="Q22" s="14">
        <f t="shared" si="6"/>
        <v>1</v>
      </c>
      <c r="R22" s="422">
        <f t="shared" si="4"/>
        <v>0.1</v>
      </c>
      <c r="S22" s="423">
        <f t="shared" si="7"/>
        <v>5.26</v>
      </c>
      <c r="T22" s="422">
        <f t="shared" si="5"/>
        <v>38.022813688212928</v>
      </c>
      <c r="U22" s="423">
        <f t="shared" si="8"/>
        <v>0.2</v>
      </c>
      <c r="V22" s="24"/>
    </row>
    <row r="23" spans="1:22" ht="14.25" customHeight="1" thickBot="1">
      <c r="A23" s="177"/>
      <c r="B23" s="112"/>
      <c r="C23" s="131" t="s">
        <v>148</v>
      </c>
      <c r="D23" s="116" t="s">
        <v>18</v>
      </c>
      <c r="E23" s="128">
        <v>500</v>
      </c>
      <c r="F23" s="129" t="s">
        <v>100</v>
      </c>
      <c r="G23" s="128">
        <v>200</v>
      </c>
      <c r="H23" s="129" t="s">
        <v>101</v>
      </c>
      <c r="I23" s="128">
        <v>200</v>
      </c>
      <c r="J23" s="116" t="s">
        <v>102</v>
      </c>
      <c r="K23" s="117">
        <v>8</v>
      </c>
      <c r="L23" s="451">
        <v>56.4</v>
      </c>
      <c r="M23" s="452"/>
      <c r="N23" s="453">
        <f t="shared" si="0"/>
        <v>5.64</v>
      </c>
      <c r="O23" s="114">
        <v>1</v>
      </c>
      <c r="P23" s="115">
        <v>1</v>
      </c>
      <c r="Q23" s="130">
        <f t="shared" si="6"/>
        <v>1</v>
      </c>
      <c r="R23" s="480">
        <f t="shared" si="4"/>
        <v>0.1</v>
      </c>
      <c r="S23" s="461">
        <f t="shared" si="7"/>
        <v>5.64</v>
      </c>
      <c r="T23" s="480">
        <f t="shared" si="5"/>
        <v>35.460992907801419</v>
      </c>
      <c r="U23" s="461">
        <f t="shared" si="8"/>
        <v>0.2</v>
      </c>
      <c r="V23" s="131"/>
    </row>
    <row r="24" spans="1:22" ht="12.75">
      <c r="A24" s="173" t="s">
        <v>99</v>
      </c>
      <c r="B24" s="182" t="s">
        <v>104</v>
      </c>
      <c r="C24" s="136" t="s">
        <v>149</v>
      </c>
      <c r="D24" s="132" t="s">
        <v>18</v>
      </c>
      <c r="E24" s="133">
        <v>500</v>
      </c>
      <c r="F24" s="134" t="s">
        <v>100</v>
      </c>
      <c r="G24" s="133">
        <v>200</v>
      </c>
      <c r="H24" s="134" t="s">
        <v>101</v>
      </c>
      <c r="I24" s="133">
        <v>200</v>
      </c>
      <c r="J24" s="132" t="s">
        <v>102</v>
      </c>
      <c r="K24" s="135">
        <v>2.5</v>
      </c>
      <c r="L24" s="471">
        <v>21.1</v>
      </c>
      <c r="M24" s="472"/>
      <c r="N24" s="473">
        <f t="shared" si="0"/>
        <v>2.11</v>
      </c>
      <c r="O24" s="120">
        <v>1</v>
      </c>
      <c r="P24" s="121">
        <v>1</v>
      </c>
      <c r="Q24" s="122">
        <f t="shared" si="6"/>
        <v>1</v>
      </c>
      <c r="R24" s="482">
        <f t="shared" si="4"/>
        <v>0.1</v>
      </c>
      <c r="S24" s="474">
        <f t="shared" si="7"/>
        <v>2.11</v>
      </c>
      <c r="T24" s="481">
        <f t="shared" si="5"/>
        <v>94.786729857819893</v>
      </c>
      <c r="U24" s="474">
        <f t="shared" si="8"/>
        <v>0.19999999999999998</v>
      </c>
      <c r="V24" s="136"/>
    </row>
    <row r="25" spans="1:22" ht="12.75">
      <c r="A25" s="173"/>
      <c r="B25" s="11"/>
      <c r="C25" s="24" t="s">
        <v>148</v>
      </c>
      <c r="D25" s="65" t="s">
        <v>18</v>
      </c>
      <c r="E25" s="51">
        <v>500</v>
      </c>
      <c r="F25" s="50" t="s">
        <v>100</v>
      </c>
      <c r="G25" s="51">
        <v>200</v>
      </c>
      <c r="H25" s="50" t="s">
        <v>101</v>
      </c>
      <c r="I25" s="51">
        <v>200</v>
      </c>
      <c r="J25" s="65" t="s">
        <v>102</v>
      </c>
      <c r="K25" s="19">
        <v>3</v>
      </c>
      <c r="L25" s="448">
        <v>24.3</v>
      </c>
      <c r="M25" s="436"/>
      <c r="N25" s="449">
        <f t="shared" si="0"/>
        <v>2.4300000000000002</v>
      </c>
      <c r="O25" s="12">
        <v>1</v>
      </c>
      <c r="P25" s="13">
        <v>1</v>
      </c>
      <c r="Q25" s="14">
        <f t="shared" si="6"/>
        <v>1</v>
      </c>
      <c r="R25" s="422">
        <f t="shared" si="4"/>
        <v>0.1</v>
      </c>
      <c r="S25" s="423">
        <f t="shared" si="7"/>
        <v>2.4300000000000002</v>
      </c>
      <c r="T25" s="422">
        <f t="shared" si="5"/>
        <v>82.304526748971185</v>
      </c>
      <c r="U25" s="423">
        <f t="shared" si="8"/>
        <v>0.2</v>
      </c>
      <c r="V25" s="24"/>
    </row>
    <row r="26" spans="1:22" ht="12.75">
      <c r="A26" s="173"/>
      <c r="B26" s="11"/>
      <c r="C26" s="24" t="s">
        <v>148</v>
      </c>
      <c r="D26" s="65" t="s">
        <v>18</v>
      </c>
      <c r="E26" s="51">
        <v>500</v>
      </c>
      <c r="F26" s="50" t="s">
        <v>100</v>
      </c>
      <c r="G26" s="51">
        <v>200</v>
      </c>
      <c r="H26" s="50" t="s">
        <v>101</v>
      </c>
      <c r="I26" s="51">
        <v>200</v>
      </c>
      <c r="J26" s="65" t="s">
        <v>102</v>
      </c>
      <c r="K26" s="19">
        <v>3.5</v>
      </c>
      <c r="L26" s="448">
        <v>28.3</v>
      </c>
      <c r="M26" s="436"/>
      <c r="N26" s="449">
        <f t="shared" si="0"/>
        <v>2.83</v>
      </c>
      <c r="O26" s="12">
        <v>1</v>
      </c>
      <c r="P26" s="13">
        <v>1</v>
      </c>
      <c r="Q26" s="14">
        <f t="shared" si="6"/>
        <v>1</v>
      </c>
      <c r="R26" s="422">
        <f t="shared" si="4"/>
        <v>0.1</v>
      </c>
      <c r="S26" s="423">
        <f t="shared" si="7"/>
        <v>2.83</v>
      </c>
      <c r="T26" s="422">
        <f t="shared" si="5"/>
        <v>70.671378091872796</v>
      </c>
      <c r="U26" s="423">
        <f t="shared" si="8"/>
        <v>0.20000000000000004</v>
      </c>
      <c r="V26" s="24"/>
    </row>
    <row r="27" spans="1:22" ht="12.75">
      <c r="A27" s="173"/>
      <c r="B27" s="11"/>
      <c r="C27" s="24" t="s">
        <v>148</v>
      </c>
      <c r="D27" s="65" t="s">
        <v>18</v>
      </c>
      <c r="E27" s="51">
        <v>500</v>
      </c>
      <c r="F27" s="50" t="s">
        <v>100</v>
      </c>
      <c r="G27" s="51">
        <v>200</v>
      </c>
      <c r="H27" s="50" t="s">
        <v>101</v>
      </c>
      <c r="I27" s="51">
        <v>200</v>
      </c>
      <c r="J27" s="65" t="s">
        <v>102</v>
      </c>
      <c r="K27" s="19">
        <v>4</v>
      </c>
      <c r="L27" s="448">
        <v>32.299999999999997</v>
      </c>
      <c r="M27" s="436"/>
      <c r="N27" s="449">
        <f t="shared" si="0"/>
        <v>3.2299999999999995</v>
      </c>
      <c r="O27" s="12">
        <v>1</v>
      </c>
      <c r="P27" s="13">
        <v>1</v>
      </c>
      <c r="Q27" s="14">
        <f t="shared" si="6"/>
        <v>1</v>
      </c>
      <c r="R27" s="422">
        <f t="shared" si="4"/>
        <v>0.1</v>
      </c>
      <c r="S27" s="423">
        <f t="shared" si="7"/>
        <v>3.2299999999999995</v>
      </c>
      <c r="T27" s="422">
        <f t="shared" si="5"/>
        <v>61.919504643962853</v>
      </c>
      <c r="U27" s="423">
        <f t="shared" si="8"/>
        <v>0.19999999999999998</v>
      </c>
      <c r="V27" s="24"/>
    </row>
    <row r="28" spans="1:22" ht="12.75">
      <c r="A28" s="173"/>
      <c r="B28" s="11"/>
      <c r="C28" s="24" t="s">
        <v>148</v>
      </c>
      <c r="D28" s="65" t="s">
        <v>18</v>
      </c>
      <c r="E28" s="51">
        <v>500</v>
      </c>
      <c r="F28" s="50" t="s">
        <v>100</v>
      </c>
      <c r="G28" s="51">
        <v>200</v>
      </c>
      <c r="H28" s="50" t="s">
        <v>101</v>
      </c>
      <c r="I28" s="51">
        <v>200</v>
      </c>
      <c r="J28" s="65" t="s">
        <v>102</v>
      </c>
      <c r="K28" s="19">
        <v>4.5</v>
      </c>
      <c r="L28" s="448">
        <v>36.200000000000003</v>
      </c>
      <c r="M28" s="436"/>
      <c r="N28" s="449">
        <f t="shared" si="0"/>
        <v>3.6200000000000006</v>
      </c>
      <c r="O28" s="12">
        <v>1</v>
      </c>
      <c r="P28" s="13">
        <v>1</v>
      </c>
      <c r="Q28" s="14">
        <f t="shared" si="6"/>
        <v>1</v>
      </c>
      <c r="R28" s="422">
        <f t="shared" si="4"/>
        <v>0.1</v>
      </c>
      <c r="S28" s="423">
        <f t="shared" si="7"/>
        <v>3.6200000000000006</v>
      </c>
      <c r="T28" s="422">
        <f t="shared" si="5"/>
        <v>55.248618784530379</v>
      </c>
      <c r="U28" s="423">
        <f t="shared" si="8"/>
        <v>0.2</v>
      </c>
      <c r="V28" s="24"/>
    </row>
    <row r="29" spans="1:22" ht="12.75">
      <c r="A29" s="173"/>
      <c r="B29" s="11"/>
      <c r="C29" s="24" t="s">
        <v>148</v>
      </c>
      <c r="D29" s="65" t="s">
        <v>18</v>
      </c>
      <c r="E29" s="51">
        <v>500</v>
      </c>
      <c r="F29" s="50" t="s">
        <v>100</v>
      </c>
      <c r="G29" s="51">
        <v>200</v>
      </c>
      <c r="H29" s="50" t="s">
        <v>101</v>
      </c>
      <c r="I29" s="51">
        <v>200</v>
      </c>
      <c r="J29" s="65" t="s">
        <v>102</v>
      </c>
      <c r="K29" s="19">
        <v>5</v>
      </c>
      <c r="L29" s="448">
        <v>40.200000000000003</v>
      </c>
      <c r="M29" s="436"/>
      <c r="N29" s="449">
        <f t="shared" si="0"/>
        <v>4.0200000000000005</v>
      </c>
      <c r="O29" s="12">
        <v>1</v>
      </c>
      <c r="P29" s="13">
        <v>1</v>
      </c>
      <c r="Q29" s="14">
        <f t="shared" si="6"/>
        <v>1</v>
      </c>
      <c r="R29" s="422">
        <f t="shared" si="4"/>
        <v>0.1</v>
      </c>
      <c r="S29" s="423">
        <f t="shared" si="7"/>
        <v>4.0200000000000005</v>
      </c>
      <c r="T29" s="422">
        <f t="shared" si="5"/>
        <v>49.751243781094523</v>
      </c>
      <c r="U29" s="423">
        <f t="shared" si="8"/>
        <v>0.2</v>
      </c>
      <c r="V29" s="24"/>
    </row>
    <row r="30" spans="1:22" ht="12.75">
      <c r="A30" s="173"/>
      <c r="B30" s="11"/>
      <c r="C30" s="24" t="s">
        <v>148</v>
      </c>
      <c r="D30" s="65" t="s">
        <v>18</v>
      </c>
      <c r="E30" s="51">
        <v>500</v>
      </c>
      <c r="F30" s="50" t="s">
        <v>100</v>
      </c>
      <c r="G30" s="51">
        <v>200</v>
      </c>
      <c r="H30" s="50" t="s">
        <v>101</v>
      </c>
      <c r="I30" s="51">
        <v>200</v>
      </c>
      <c r="J30" s="65" t="s">
        <v>102</v>
      </c>
      <c r="K30" s="19">
        <v>5.5</v>
      </c>
      <c r="L30" s="448">
        <v>44.1</v>
      </c>
      <c r="M30" s="436"/>
      <c r="N30" s="449">
        <f t="shared" si="0"/>
        <v>4.41</v>
      </c>
      <c r="O30" s="12">
        <v>1</v>
      </c>
      <c r="P30" s="13">
        <v>1</v>
      </c>
      <c r="Q30" s="14">
        <f t="shared" si="6"/>
        <v>1</v>
      </c>
      <c r="R30" s="422">
        <f t="shared" si="4"/>
        <v>0.1</v>
      </c>
      <c r="S30" s="423">
        <f t="shared" si="7"/>
        <v>4.41</v>
      </c>
      <c r="T30" s="422">
        <f t="shared" si="5"/>
        <v>45.351473922902493</v>
      </c>
      <c r="U30" s="423">
        <f t="shared" si="8"/>
        <v>0.2</v>
      </c>
      <c r="V30" s="24"/>
    </row>
    <row r="31" spans="1:22" ht="12.75">
      <c r="A31" s="173"/>
      <c r="B31" s="11"/>
      <c r="C31" s="24" t="s">
        <v>148</v>
      </c>
      <c r="D31" s="65" t="s">
        <v>18</v>
      </c>
      <c r="E31" s="51">
        <v>500</v>
      </c>
      <c r="F31" s="50" t="s">
        <v>100</v>
      </c>
      <c r="G31" s="51">
        <v>200</v>
      </c>
      <c r="H31" s="50" t="s">
        <v>101</v>
      </c>
      <c r="I31" s="51">
        <v>200</v>
      </c>
      <c r="J31" s="65" t="s">
        <v>102</v>
      </c>
      <c r="K31" s="19">
        <v>6</v>
      </c>
      <c r="L31" s="448">
        <v>48.1</v>
      </c>
      <c r="M31" s="436"/>
      <c r="N31" s="449">
        <f t="shared" si="0"/>
        <v>4.8099999999999996</v>
      </c>
      <c r="O31" s="12">
        <v>1</v>
      </c>
      <c r="P31" s="13">
        <v>1</v>
      </c>
      <c r="Q31" s="14">
        <f t="shared" si="6"/>
        <v>1</v>
      </c>
      <c r="R31" s="422">
        <f t="shared" si="4"/>
        <v>0.1</v>
      </c>
      <c r="S31" s="423">
        <f t="shared" si="7"/>
        <v>4.8099999999999996</v>
      </c>
      <c r="T31" s="422">
        <f t="shared" si="5"/>
        <v>41.580041580041581</v>
      </c>
      <c r="U31" s="423">
        <f t="shared" si="8"/>
        <v>0.2</v>
      </c>
      <c r="V31" s="24"/>
    </row>
    <row r="32" spans="1:22" ht="12.75">
      <c r="A32" s="173"/>
      <c r="B32" s="11"/>
      <c r="C32" s="24" t="s">
        <v>148</v>
      </c>
      <c r="D32" s="65" t="s">
        <v>18</v>
      </c>
      <c r="E32" s="51">
        <v>500</v>
      </c>
      <c r="F32" s="50" t="s">
        <v>100</v>
      </c>
      <c r="G32" s="51">
        <v>200</v>
      </c>
      <c r="H32" s="50" t="s">
        <v>101</v>
      </c>
      <c r="I32" s="51">
        <v>200</v>
      </c>
      <c r="J32" s="65" t="s">
        <v>102</v>
      </c>
      <c r="K32" s="19">
        <v>7</v>
      </c>
      <c r="L32" s="448">
        <v>52.4</v>
      </c>
      <c r="M32" s="436"/>
      <c r="N32" s="449">
        <f t="shared" si="0"/>
        <v>5.24</v>
      </c>
      <c r="O32" s="12">
        <v>1</v>
      </c>
      <c r="P32" s="13">
        <v>1</v>
      </c>
      <c r="Q32" s="14">
        <f t="shared" si="6"/>
        <v>1</v>
      </c>
      <c r="R32" s="422">
        <f t="shared" si="4"/>
        <v>0.1</v>
      </c>
      <c r="S32" s="423">
        <f t="shared" si="7"/>
        <v>5.24</v>
      </c>
      <c r="T32" s="422">
        <f t="shared" si="5"/>
        <v>38.167938931297712</v>
      </c>
      <c r="U32" s="423">
        <f t="shared" si="8"/>
        <v>0.20000000000000004</v>
      </c>
      <c r="V32" s="24"/>
    </row>
    <row r="33" spans="1:22" ht="13.5" thickBot="1">
      <c r="A33" s="177"/>
      <c r="B33" s="112"/>
      <c r="C33" s="131" t="s">
        <v>148</v>
      </c>
      <c r="D33" s="116" t="s">
        <v>18</v>
      </c>
      <c r="E33" s="128">
        <v>500</v>
      </c>
      <c r="F33" s="129" t="s">
        <v>100</v>
      </c>
      <c r="G33" s="128">
        <v>200</v>
      </c>
      <c r="H33" s="129" t="s">
        <v>101</v>
      </c>
      <c r="I33" s="128">
        <v>200</v>
      </c>
      <c r="J33" s="116" t="s">
        <v>102</v>
      </c>
      <c r="K33" s="117">
        <v>8</v>
      </c>
      <c r="L33" s="451">
        <v>56.2</v>
      </c>
      <c r="M33" s="452"/>
      <c r="N33" s="453">
        <f t="shared" si="0"/>
        <v>5.62</v>
      </c>
      <c r="O33" s="114">
        <v>1</v>
      </c>
      <c r="P33" s="115">
        <v>1</v>
      </c>
      <c r="Q33" s="130">
        <f t="shared" si="6"/>
        <v>1</v>
      </c>
      <c r="R33" s="480">
        <f t="shared" si="4"/>
        <v>0.1</v>
      </c>
      <c r="S33" s="461">
        <f t="shared" si="7"/>
        <v>5.62</v>
      </c>
      <c r="T33" s="480">
        <f t="shared" si="5"/>
        <v>35.587188612099645</v>
      </c>
      <c r="U33" s="461">
        <f t="shared" si="8"/>
        <v>0.2</v>
      </c>
      <c r="V33" s="131"/>
    </row>
  </sheetData>
  <autoFilter ref="C3:K3"/>
  <mergeCells count="2">
    <mergeCell ref="A1:V1"/>
    <mergeCell ref="D2:K2"/>
  </mergeCells>
  <phoneticPr fontId="3" type="noConversion"/>
  <printOptions horizontalCentered="1"/>
  <pageMargins left="0.23" right="0.27559055118110237" top="0.45" bottom="0.47" header="0.23622047244094491" footer="0.15748031496062992"/>
  <pageSetup paperSize="9" orientation="landscape" horizontalDpi="4294967293" verticalDpi="4294967293" r:id="rId1"/>
  <headerFooter alignWithMargins="0">
    <oddHeader>&amp;L&amp;"Times New Roman,常规"&amp;F</oddHeader>
    <oddFooter>&amp;C第 &amp;P 页，共 &amp;N 页&amp;R&amp;"Times New Roman,常规"&amp;D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6"/>
  </sheetPr>
  <dimension ref="A1:W79"/>
  <sheetViews>
    <sheetView zoomScaleNormal="92" workbookViewId="0">
      <pane ySplit="3" topLeftCell="A4" activePane="bottomLeft" state="frozen"/>
      <selection activeCell="A47" sqref="A47"/>
      <selection pane="bottomLeft" activeCell="R9" sqref="R9"/>
    </sheetView>
  </sheetViews>
  <sheetFormatPr defaultRowHeight="12"/>
  <cols>
    <col min="1" max="1" width="13.875" style="3" customWidth="1"/>
    <col min="2" max="2" width="9.75" style="3" customWidth="1"/>
    <col min="3" max="3" width="4.75" style="3" bestFit="1" customWidth="1"/>
    <col min="4" max="4" width="3.875" style="3" customWidth="1"/>
    <col min="5" max="5" width="4.625" style="3" customWidth="1"/>
    <col min="6" max="6" width="3.375" style="3" customWidth="1"/>
    <col min="7" max="7" width="3.25" style="3" customWidth="1"/>
    <col min="8" max="8" width="3" style="3" customWidth="1"/>
    <col min="9" max="9" width="3.25" style="3" customWidth="1"/>
    <col min="10" max="10" width="3.875" style="3" customWidth="1"/>
    <col min="11" max="11" width="4.125" style="3" customWidth="1"/>
    <col min="12" max="12" width="7" style="3" customWidth="1"/>
    <col min="13" max="13" width="5.75" style="3" customWidth="1"/>
    <col min="14" max="14" width="6" style="3" customWidth="1"/>
    <col min="15" max="17" width="4.375" style="3" customWidth="1"/>
    <col min="18" max="18" width="5.5" style="3" customWidth="1"/>
    <col min="19" max="19" width="7.125" style="3" customWidth="1"/>
    <col min="20" max="20" width="6.75" style="3" customWidth="1"/>
    <col min="21" max="21" width="6" style="3" customWidth="1"/>
    <col min="22" max="22" width="10" style="3" customWidth="1"/>
    <col min="23" max="16384" width="9" style="3"/>
  </cols>
  <sheetData>
    <row r="1" spans="1:23" ht="22.5">
      <c r="A1" s="521" t="s">
        <v>468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</row>
    <row r="2" spans="1:23" ht="14.25" customHeight="1">
      <c r="A2" s="66" t="s">
        <v>0</v>
      </c>
      <c r="B2" s="68" t="s">
        <v>150</v>
      </c>
      <c r="C2" s="66" t="s">
        <v>469</v>
      </c>
      <c r="D2" s="522" t="s">
        <v>1</v>
      </c>
      <c r="E2" s="522"/>
      <c r="F2" s="522"/>
      <c r="G2" s="522"/>
      <c r="H2" s="522"/>
      <c r="I2" s="522"/>
      <c r="J2" s="522"/>
      <c r="K2" s="523"/>
      <c r="L2" s="66" t="s">
        <v>2</v>
      </c>
      <c r="M2" s="66" t="s">
        <v>3</v>
      </c>
      <c r="N2" s="66" t="s">
        <v>4</v>
      </c>
      <c r="O2" s="66" t="s">
        <v>5</v>
      </c>
      <c r="P2" s="66" t="s">
        <v>6</v>
      </c>
      <c r="Q2" s="66" t="s">
        <v>7</v>
      </c>
      <c r="R2" s="66" t="s">
        <v>493</v>
      </c>
      <c r="S2" s="66" t="s">
        <v>8</v>
      </c>
      <c r="T2" s="66" t="s">
        <v>9</v>
      </c>
      <c r="U2" s="67" t="s">
        <v>10</v>
      </c>
      <c r="V2" s="68" t="s">
        <v>11</v>
      </c>
      <c r="W2" s="8"/>
    </row>
    <row r="3" spans="1:23" ht="14.25" customHeight="1">
      <c r="A3" s="63"/>
      <c r="B3" s="113"/>
      <c r="C3" s="63"/>
      <c r="D3" s="1"/>
      <c r="E3" s="1"/>
      <c r="F3" s="1"/>
      <c r="G3" s="1"/>
      <c r="H3" s="1"/>
      <c r="I3" s="1"/>
      <c r="J3" s="1"/>
      <c r="K3" s="113"/>
      <c r="L3" s="1"/>
      <c r="M3" s="1"/>
      <c r="N3" s="1"/>
      <c r="O3" s="8"/>
      <c r="P3" s="1"/>
      <c r="Q3" s="113"/>
      <c r="R3" s="8"/>
      <c r="S3" s="113"/>
      <c r="T3" s="8"/>
      <c r="U3" s="1"/>
      <c r="V3" s="113"/>
      <c r="W3" s="8"/>
    </row>
    <row r="4" spans="1:23" ht="14.25" customHeight="1">
      <c r="A4" s="63" t="s">
        <v>165</v>
      </c>
      <c r="B4" s="110" t="s">
        <v>153</v>
      </c>
      <c r="C4" s="393" t="s">
        <v>124</v>
      </c>
      <c r="D4" s="541" t="s">
        <v>166</v>
      </c>
      <c r="E4" s="541"/>
      <c r="F4" s="141" t="s">
        <v>123</v>
      </c>
      <c r="G4" s="142">
        <v>500</v>
      </c>
      <c r="H4" s="143" t="s">
        <v>14</v>
      </c>
      <c r="I4" s="123">
        <v>500</v>
      </c>
      <c r="J4" s="144" t="s">
        <v>20</v>
      </c>
      <c r="K4" s="145">
        <v>6</v>
      </c>
      <c r="L4" s="151">
        <v>14</v>
      </c>
      <c r="M4" s="72"/>
      <c r="N4" s="34">
        <f t="shared" ref="N4:N15" si="0">G4*I4*L4/1000000</f>
        <v>3.5</v>
      </c>
      <c r="O4" s="25">
        <v>1</v>
      </c>
      <c r="P4" s="26">
        <v>1</v>
      </c>
      <c r="Q4" s="27">
        <f t="shared" ref="Q4:Q15" si="1">O4*P4</f>
        <v>1</v>
      </c>
      <c r="R4" s="507">
        <f>G4*I4*Q4/1000000</f>
        <v>0.25</v>
      </c>
      <c r="S4" s="169">
        <f t="shared" ref="S4:S15" si="2">N4*Q4</f>
        <v>3.5</v>
      </c>
      <c r="T4" s="422">
        <f>2000/L4</f>
        <v>142.85714285714286</v>
      </c>
      <c r="U4" s="423">
        <f t="shared" ref="U4:U67" si="3">T4*S4/1000</f>
        <v>0.5</v>
      </c>
      <c r="V4" s="110" t="s">
        <v>176</v>
      </c>
      <c r="W4" s="1"/>
    </row>
    <row r="5" spans="1:23" ht="14.25" customHeight="1">
      <c r="A5" s="63"/>
      <c r="B5" s="186" t="s">
        <v>154</v>
      </c>
      <c r="C5" s="394" t="s">
        <v>124</v>
      </c>
      <c r="D5" s="539" t="s">
        <v>167</v>
      </c>
      <c r="E5" s="539"/>
      <c r="F5" s="99" t="s">
        <v>123</v>
      </c>
      <c r="G5" s="100">
        <v>500</v>
      </c>
      <c r="H5" s="77" t="s">
        <v>14</v>
      </c>
      <c r="I5" s="98">
        <v>500</v>
      </c>
      <c r="J5" s="101" t="s">
        <v>20</v>
      </c>
      <c r="K5" s="102">
        <v>6</v>
      </c>
      <c r="L5" s="152">
        <v>17</v>
      </c>
      <c r="M5" s="13"/>
      <c r="N5" s="34">
        <f t="shared" si="0"/>
        <v>4.25</v>
      </c>
      <c r="O5" s="25">
        <v>1</v>
      </c>
      <c r="P5" s="26">
        <v>1</v>
      </c>
      <c r="Q5" s="27">
        <f t="shared" si="1"/>
        <v>1</v>
      </c>
      <c r="R5" s="508">
        <f t="shared" ref="R5:R68" si="4">G5*I5*Q5/1000000</f>
        <v>0.25</v>
      </c>
      <c r="S5" s="169">
        <f t="shared" si="2"/>
        <v>4.25</v>
      </c>
      <c r="T5" s="422">
        <f t="shared" ref="T5:T68" si="5">2000/L5</f>
        <v>117.64705882352941</v>
      </c>
      <c r="U5" s="423">
        <f t="shared" si="3"/>
        <v>0.5</v>
      </c>
      <c r="V5" s="110" t="s">
        <v>177</v>
      </c>
      <c r="W5" s="1"/>
    </row>
    <row r="6" spans="1:23" ht="14.25" customHeight="1">
      <c r="A6" s="63"/>
      <c r="B6" s="186" t="s">
        <v>155</v>
      </c>
      <c r="C6" s="394" t="s">
        <v>124</v>
      </c>
      <c r="D6" s="539" t="s">
        <v>168</v>
      </c>
      <c r="E6" s="539"/>
      <c r="F6" s="99" t="s">
        <v>123</v>
      </c>
      <c r="G6" s="100">
        <v>500</v>
      </c>
      <c r="H6" s="77" t="s">
        <v>14</v>
      </c>
      <c r="I6" s="98">
        <v>500</v>
      </c>
      <c r="J6" s="101" t="s">
        <v>20</v>
      </c>
      <c r="K6" s="102">
        <v>6</v>
      </c>
      <c r="L6" s="152">
        <v>12.4</v>
      </c>
      <c r="M6" s="13"/>
      <c r="N6" s="34">
        <f t="shared" si="0"/>
        <v>3.1</v>
      </c>
      <c r="O6" s="25">
        <v>1</v>
      </c>
      <c r="P6" s="26">
        <v>1</v>
      </c>
      <c r="Q6" s="27">
        <f t="shared" si="1"/>
        <v>1</v>
      </c>
      <c r="R6" s="508">
        <f t="shared" si="4"/>
        <v>0.25</v>
      </c>
      <c r="S6" s="169">
        <f t="shared" si="2"/>
        <v>3.1</v>
      </c>
      <c r="T6" s="422">
        <f t="shared" si="5"/>
        <v>161.29032258064515</v>
      </c>
      <c r="U6" s="423">
        <f t="shared" si="3"/>
        <v>0.5</v>
      </c>
      <c r="V6" s="110" t="s">
        <v>177</v>
      </c>
      <c r="W6" s="1"/>
    </row>
    <row r="7" spans="1:23" ht="14.25" customHeight="1">
      <c r="A7" s="63"/>
      <c r="B7" s="186" t="s">
        <v>156</v>
      </c>
      <c r="C7" s="394" t="s">
        <v>124</v>
      </c>
      <c r="D7" s="539" t="s">
        <v>169</v>
      </c>
      <c r="E7" s="539"/>
      <c r="F7" s="99" t="s">
        <v>123</v>
      </c>
      <c r="G7" s="100">
        <v>500</v>
      </c>
      <c r="H7" s="77" t="s">
        <v>14</v>
      </c>
      <c r="I7" s="98">
        <v>500</v>
      </c>
      <c r="J7" s="101" t="s">
        <v>20</v>
      </c>
      <c r="K7" s="102">
        <v>6</v>
      </c>
      <c r="L7" s="152">
        <v>9.4</v>
      </c>
      <c r="M7" s="13"/>
      <c r="N7" s="34">
        <f t="shared" si="0"/>
        <v>2.35</v>
      </c>
      <c r="O7" s="25">
        <v>1</v>
      </c>
      <c r="P7" s="26">
        <v>1</v>
      </c>
      <c r="Q7" s="27">
        <f t="shared" si="1"/>
        <v>1</v>
      </c>
      <c r="R7" s="508">
        <f t="shared" si="4"/>
        <v>0.25</v>
      </c>
      <c r="S7" s="169">
        <f t="shared" si="2"/>
        <v>2.35</v>
      </c>
      <c r="T7" s="422">
        <f t="shared" si="5"/>
        <v>212.7659574468085</v>
      </c>
      <c r="U7" s="423">
        <f t="shared" si="3"/>
        <v>0.5</v>
      </c>
      <c r="V7" s="110" t="s">
        <v>178</v>
      </c>
      <c r="W7" s="1"/>
    </row>
    <row r="8" spans="1:23" ht="14.25" customHeight="1">
      <c r="A8" s="63"/>
      <c r="B8" s="186" t="s">
        <v>157</v>
      </c>
      <c r="C8" s="394" t="s">
        <v>124</v>
      </c>
      <c r="D8" s="539" t="s">
        <v>170</v>
      </c>
      <c r="E8" s="539"/>
      <c r="F8" s="99" t="s">
        <v>123</v>
      </c>
      <c r="G8" s="100">
        <v>500</v>
      </c>
      <c r="H8" s="77" t="s">
        <v>14</v>
      </c>
      <c r="I8" s="98">
        <v>500</v>
      </c>
      <c r="J8" s="101" t="s">
        <v>20</v>
      </c>
      <c r="K8" s="102">
        <v>6</v>
      </c>
      <c r="L8" s="152">
        <v>14</v>
      </c>
      <c r="M8" s="13"/>
      <c r="N8" s="34">
        <f t="shared" si="0"/>
        <v>3.5</v>
      </c>
      <c r="O8" s="25">
        <v>1</v>
      </c>
      <c r="P8" s="26">
        <v>1</v>
      </c>
      <c r="Q8" s="27">
        <f t="shared" si="1"/>
        <v>1</v>
      </c>
      <c r="R8" s="508">
        <f t="shared" si="4"/>
        <v>0.25</v>
      </c>
      <c r="S8" s="169">
        <f t="shared" si="2"/>
        <v>3.5</v>
      </c>
      <c r="T8" s="422">
        <f t="shared" si="5"/>
        <v>142.85714285714286</v>
      </c>
      <c r="U8" s="423">
        <f t="shared" si="3"/>
        <v>0.5</v>
      </c>
      <c r="V8" s="110" t="s">
        <v>178</v>
      </c>
      <c r="W8" s="1"/>
    </row>
    <row r="9" spans="1:23" ht="14.25" customHeight="1">
      <c r="A9" s="63"/>
      <c r="B9" s="186" t="s">
        <v>158</v>
      </c>
      <c r="C9" s="394" t="s">
        <v>124</v>
      </c>
      <c r="D9" s="539" t="s">
        <v>171</v>
      </c>
      <c r="E9" s="539"/>
      <c r="F9" s="99" t="s">
        <v>123</v>
      </c>
      <c r="G9" s="100">
        <v>500</v>
      </c>
      <c r="H9" s="77" t="s">
        <v>14</v>
      </c>
      <c r="I9" s="98">
        <v>500</v>
      </c>
      <c r="J9" s="101" t="s">
        <v>20</v>
      </c>
      <c r="K9" s="102">
        <v>6</v>
      </c>
      <c r="L9" s="152">
        <v>8</v>
      </c>
      <c r="M9" s="13"/>
      <c r="N9" s="34">
        <f t="shared" si="0"/>
        <v>2</v>
      </c>
      <c r="O9" s="25">
        <v>1</v>
      </c>
      <c r="P9" s="26">
        <v>1</v>
      </c>
      <c r="Q9" s="27">
        <f t="shared" si="1"/>
        <v>1</v>
      </c>
      <c r="R9" s="508">
        <f t="shared" si="4"/>
        <v>0.25</v>
      </c>
      <c r="S9" s="169">
        <f t="shared" si="2"/>
        <v>2</v>
      </c>
      <c r="T9" s="422">
        <f t="shared" si="5"/>
        <v>250</v>
      </c>
      <c r="U9" s="423">
        <f t="shared" si="3"/>
        <v>0.5</v>
      </c>
      <c r="V9" s="110" t="s">
        <v>179</v>
      </c>
      <c r="W9" s="1"/>
    </row>
    <row r="10" spans="1:23" ht="14.25" customHeight="1">
      <c r="A10" s="63"/>
      <c r="B10" s="186" t="s">
        <v>159</v>
      </c>
      <c r="C10" s="394" t="s">
        <v>124</v>
      </c>
      <c r="D10" s="539" t="s">
        <v>172</v>
      </c>
      <c r="E10" s="539"/>
      <c r="F10" s="99" t="s">
        <v>123</v>
      </c>
      <c r="G10" s="100">
        <v>500</v>
      </c>
      <c r="H10" s="77" t="s">
        <v>14</v>
      </c>
      <c r="I10" s="98">
        <v>500</v>
      </c>
      <c r="J10" s="101" t="s">
        <v>20</v>
      </c>
      <c r="K10" s="102">
        <v>8</v>
      </c>
      <c r="L10" s="152">
        <v>29</v>
      </c>
      <c r="M10" s="13"/>
      <c r="N10" s="34">
        <f t="shared" si="0"/>
        <v>7.25</v>
      </c>
      <c r="O10" s="25">
        <v>1</v>
      </c>
      <c r="P10" s="26">
        <v>1</v>
      </c>
      <c r="Q10" s="27">
        <f t="shared" si="1"/>
        <v>1</v>
      </c>
      <c r="R10" s="508">
        <f t="shared" si="4"/>
        <v>0.25</v>
      </c>
      <c r="S10" s="169">
        <f t="shared" si="2"/>
        <v>7.25</v>
      </c>
      <c r="T10" s="422">
        <f t="shared" si="5"/>
        <v>68.965517241379317</v>
      </c>
      <c r="U10" s="423">
        <f t="shared" si="3"/>
        <v>0.50000000000000011</v>
      </c>
      <c r="V10" s="110" t="s">
        <v>177</v>
      </c>
      <c r="W10" s="1"/>
    </row>
    <row r="11" spans="1:23" ht="14.25" customHeight="1">
      <c r="A11" s="63"/>
      <c r="B11" s="186" t="s">
        <v>160</v>
      </c>
      <c r="C11" s="394" t="s">
        <v>124</v>
      </c>
      <c r="D11" s="539" t="s">
        <v>173</v>
      </c>
      <c r="E11" s="539"/>
      <c r="F11" s="99" t="s">
        <v>123</v>
      </c>
      <c r="G11" s="100">
        <v>500</v>
      </c>
      <c r="H11" s="77" t="s">
        <v>14</v>
      </c>
      <c r="I11" s="98">
        <v>500</v>
      </c>
      <c r="J11" s="101" t="s">
        <v>20</v>
      </c>
      <c r="K11" s="102">
        <v>8</v>
      </c>
      <c r="L11" s="152">
        <v>25.12</v>
      </c>
      <c r="M11" s="13"/>
      <c r="N11" s="34">
        <f t="shared" si="0"/>
        <v>6.28</v>
      </c>
      <c r="O11" s="25">
        <v>1</v>
      </c>
      <c r="P11" s="26">
        <v>1</v>
      </c>
      <c r="Q11" s="27">
        <f t="shared" si="1"/>
        <v>1</v>
      </c>
      <c r="R11" s="508">
        <f t="shared" si="4"/>
        <v>0.25</v>
      </c>
      <c r="S11" s="169">
        <f t="shared" si="2"/>
        <v>6.28</v>
      </c>
      <c r="T11" s="422">
        <f t="shared" si="5"/>
        <v>79.617834394904449</v>
      </c>
      <c r="U11" s="423">
        <f t="shared" si="3"/>
        <v>0.49999999999999994</v>
      </c>
      <c r="V11" s="110" t="s">
        <v>178</v>
      </c>
      <c r="W11" s="1"/>
    </row>
    <row r="12" spans="1:23" ht="14.25" customHeight="1">
      <c r="A12" s="63"/>
      <c r="B12" s="186" t="s">
        <v>161</v>
      </c>
      <c r="C12" s="394" t="s">
        <v>124</v>
      </c>
      <c r="D12" s="539" t="s">
        <v>174</v>
      </c>
      <c r="E12" s="539"/>
      <c r="F12" s="99" t="s">
        <v>123</v>
      </c>
      <c r="G12" s="100">
        <v>500</v>
      </c>
      <c r="H12" s="77" t="s">
        <v>14</v>
      </c>
      <c r="I12" s="98">
        <v>500</v>
      </c>
      <c r="J12" s="101" t="s">
        <v>20</v>
      </c>
      <c r="K12" s="102">
        <v>8</v>
      </c>
      <c r="L12" s="152">
        <v>19</v>
      </c>
      <c r="M12" s="13"/>
      <c r="N12" s="34">
        <f t="shared" si="0"/>
        <v>4.75</v>
      </c>
      <c r="O12" s="25">
        <v>1</v>
      </c>
      <c r="P12" s="26">
        <v>1</v>
      </c>
      <c r="Q12" s="27">
        <f t="shared" si="1"/>
        <v>1</v>
      </c>
      <c r="R12" s="508">
        <f t="shared" si="4"/>
        <v>0.25</v>
      </c>
      <c r="S12" s="169">
        <f t="shared" si="2"/>
        <v>4.75</v>
      </c>
      <c r="T12" s="422">
        <f t="shared" si="5"/>
        <v>105.26315789473684</v>
      </c>
      <c r="U12" s="423">
        <f t="shared" si="3"/>
        <v>0.49999999999999994</v>
      </c>
      <c r="V12" s="110" t="s">
        <v>178</v>
      </c>
      <c r="W12" s="1"/>
    </row>
    <row r="13" spans="1:23" ht="14.25" customHeight="1">
      <c r="A13" s="63"/>
      <c r="B13" s="186" t="s">
        <v>162</v>
      </c>
      <c r="C13" s="394" t="s">
        <v>124</v>
      </c>
      <c r="D13" s="539" t="s">
        <v>175</v>
      </c>
      <c r="E13" s="539"/>
      <c r="F13" s="99" t="s">
        <v>123</v>
      </c>
      <c r="G13" s="100">
        <v>500</v>
      </c>
      <c r="H13" s="77" t="s">
        <v>14</v>
      </c>
      <c r="I13" s="98">
        <v>500</v>
      </c>
      <c r="J13" s="101" t="s">
        <v>20</v>
      </c>
      <c r="K13" s="102">
        <v>8</v>
      </c>
      <c r="L13" s="152">
        <v>15</v>
      </c>
      <c r="M13" s="13"/>
      <c r="N13" s="34">
        <f t="shared" si="0"/>
        <v>3.75</v>
      </c>
      <c r="O13" s="25">
        <v>1</v>
      </c>
      <c r="P13" s="26">
        <v>1</v>
      </c>
      <c r="Q13" s="27">
        <f t="shared" si="1"/>
        <v>1</v>
      </c>
      <c r="R13" s="508">
        <f t="shared" si="4"/>
        <v>0.25</v>
      </c>
      <c r="S13" s="169">
        <f t="shared" si="2"/>
        <v>3.75</v>
      </c>
      <c r="T13" s="422">
        <f t="shared" si="5"/>
        <v>133.33333333333334</v>
      </c>
      <c r="U13" s="423">
        <f t="shared" si="3"/>
        <v>0.50000000000000011</v>
      </c>
      <c r="V13" s="110" t="s">
        <v>177</v>
      </c>
      <c r="W13" s="1"/>
    </row>
    <row r="14" spans="1:23" ht="14.25" customHeight="1">
      <c r="A14" s="63"/>
      <c r="B14" s="186" t="s">
        <v>163</v>
      </c>
      <c r="C14" s="24" t="s">
        <v>124</v>
      </c>
      <c r="D14" s="10"/>
      <c r="E14" s="10"/>
      <c r="F14" s="10"/>
      <c r="G14" s="10"/>
      <c r="H14" s="10"/>
      <c r="I14" s="10"/>
      <c r="J14" s="10"/>
      <c r="K14" s="11"/>
      <c r="L14" s="104"/>
      <c r="M14" s="13"/>
      <c r="N14" s="14"/>
      <c r="O14" s="25"/>
      <c r="P14" s="26"/>
      <c r="Q14" s="27"/>
      <c r="R14" s="508"/>
      <c r="S14" s="169"/>
      <c r="T14" s="12"/>
      <c r="U14" s="14"/>
      <c r="V14" s="110"/>
      <c r="W14" s="1"/>
    </row>
    <row r="15" spans="1:23" ht="14.25" customHeight="1" thickBot="1">
      <c r="A15" s="175"/>
      <c r="B15" s="187" t="s">
        <v>164</v>
      </c>
      <c r="C15" s="395" t="s">
        <v>124</v>
      </c>
      <c r="D15" s="540" t="s">
        <v>172</v>
      </c>
      <c r="E15" s="540"/>
      <c r="F15" s="146" t="s">
        <v>123</v>
      </c>
      <c r="G15" s="147">
        <v>500</v>
      </c>
      <c r="H15" s="148" t="s">
        <v>14</v>
      </c>
      <c r="I15" s="124">
        <v>500</v>
      </c>
      <c r="J15" s="149" t="s">
        <v>20</v>
      </c>
      <c r="K15" s="150">
        <v>10</v>
      </c>
      <c r="L15" s="153">
        <v>35</v>
      </c>
      <c r="M15" s="115"/>
      <c r="N15" s="511">
        <f t="shared" si="0"/>
        <v>8.75</v>
      </c>
      <c r="O15" s="114">
        <v>1</v>
      </c>
      <c r="P15" s="115">
        <v>1</v>
      </c>
      <c r="Q15" s="130">
        <f t="shared" si="1"/>
        <v>1</v>
      </c>
      <c r="R15" s="510">
        <f t="shared" si="4"/>
        <v>0.25</v>
      </c>
      <c r="S15" s="511">
        <f t="shared" si="2"/>
        <v>8.75</v>
      </c>
      <c r="T15" s="480">
        <f t="shared" si="5"/>
        <v>57.142857142857146</v>
      </c>
      <c r="U15" s="461">
        <f t="shared" si="3"/>
        <v>0.5</v>
      </c>
      <c r="V15" s="118" t="s">
        <v>180</v>
      </c>
      <c r="W15" s="1"/>
    </row>
    <row r="16" spans="1:23" ht="12.75">
      <c r="A16" s="63"/>
      <c r="B16" s="182"/>
      <c r="C16" s="37" t="s">
        <v>124</v>
      </c>
      <c r="D16" s="543" t="s">
        <v>125</v>
      </c>
      <c r="E16" s="543"/>
      <c r="F16" s="106" t="s">
        <v>123</v>
      </c>
      <c r="G16" s="107">
        <v>500</v>
      </c>
      <c r="H16" s="28" t="s">
        <v>14</v>
      </c>
      <c r="I16" s="43">
        <v>500</v>
      </c>
      <c r="J16" s="108" t="s">
        <v>20</v>
      </c>
      <c r="K16" s="32">
        <v>0.5</v>
      </c>
      <c r="L16" s="33">
        <v>1.74</v>
      </c>
      <c r="M16" s="26"/>
      <c r="N16" s="34">
        <f t="shared" ref="N16:N47" si="6">G16*I16*L16/1000000</f>
        <v>0.435</v>
      </c>
      <c r="O16" s="25">
        <v>1</v>
      </c>
      <c r="P16" s="26">
        <v>1</v>
      </c>
      <c r="Q16" s="27">
        <f t="shared" ref="Q16:Q64" si="7">O16*P16</f>
        <v>1</v>
      </c>
      <c r="R16" s="509">
        <f t="shared" si="4"/>
        <v>0.25</v>
      </c>
      <c r="S16" s="169">
        <f t="shared" ref="S16:S75" si="8">N16*Q16</f>
        <v>0.435</v>
      </c>
      <c r="T16" s="482">
        <f t="shared" si="5"/>
        <v>1149.4252873563219</v>
      </c>
      <c r="U16" s="463">
        <f t="shared" si="3"/>
        <v>0.5</v>
      </c>
      <c r="V16" s="37"/>
    </row>
    <row r="17" spans="1:22" ht="12.75">
      <c r="A17" s="63"/>
      <c r="B17" s="11"/>
      <c r="C17" s="24" t="s">
        <v>124</v>
      </c>
      <c r="D17" s="542" t="s">
        <v>126</v>
      </c>
      <c r="E17" s="542"/>
      <c r="F17" s="65" t="s">
        <v>123</v>
      </c>
      <c r="G17" s="64">
        <v>500</v>
      </c>
      <c r="H17" s="15" t="s">
        <v>14</v>
      </c>
      <c r="I17" s="49">
        <v>500</v>
      </c>
      <c r="J17" s="78" t="s">
        <v>20</v>
      </c>
      <c r="K17" s="19">
        <v>0.5</v>
      </c>
      <c r="L17" s="20">
        <v>0.75</v>
      </c>
      <c r="M17" s="13"/>
      <c r="N17" s="21">
        <f t="shared" si="6"/>
        <v>0.1875</v>
      </c>
      <c r="O17" s="12">
        <v>1</v>
      </c>
      <c r="P17" s="13">
        <v>1</v>
      </c>
      <c r="Q17" s="14">
        <f t="shared" si="7"/>
        <v>1</v>
      </c>
      <c r="R17" s="508">
        <f t="shared" si="4"/>
        <v>0.25</v>
      </c>
      <c r="S17" s="105">
        <f t="shared" si="8"/>
        <v>0.1875</v>
      </c>
      <c r="T17" s="422">
        <f t="shared" si="5"/>
        <v>2666.6666666666665</v>
      </c>
      <c r="U17" s="423">
        <f t="shared" si="3"/>
        <v>0.5</v>
      </c>
      <c r="V17" s="24"/>
    </row>
    <row r="18" spans="1:22" ht="12.75">
      <c r="A18" s="63"/>
      <c r="B18" s="11"/>
      <c r="C18" s="24" t="s">
        <v>124</v>
      </c>
      <c r="D18" s="542" t="s">
        <v>127</v>
      </c>
      <c r="E18" s="542"/>
      <c r="F18" s="65" t="s">
        <v>123</v>
      </c>
      <c r="G18" s="64">
        <v>500</v>
      </c>
      <c r="H18" s="15" t="s">
        <v>14</v>
      </c>
      <c r="I18" s="49">
        <v>500</v>
      </c>
      <c r="J18" s="78" t="s">
        <v>20</v>
      </c>
      <c r="K18" s="19">
        <v>0.5</v>
      </c>
      <c r="L18" s="20">
        <v>0.35</v>
      </c>
      <c r="M18" s="13"/>
      <c r="N18" s="21">
        <f t="shared" si="6"/>
        <v>8.7499999999999994E-2</v>
      </c>
      <c r="O18" s="12">
        <v>1</v>
      </c>
      <c r="P18" s="13">
        <v>1</v>
      </c>
      <c r="Q18" s="14">
        <f>O18*P18</f>
        <v>1</v>
      </c>
      <c r="R18" s="508">
        <f t="shared" si="4"/>
        <v>0.25</v>
      </c>
      <c r="S18" s="105">
        <f t="shared" si="8"/>
        <v>8.7499999999999994E-2</v>
      </c>
      <c r="T18" s="422">
        <f t="shared" si="5"/>
        <v>5714.2857142857147</v>
      </c>
      <c r="U18" s="423">
        <f t="shared" si="3"/>
        <v>0.5</v>
      </c>
      <c r="V18" s="24"/>
    </row>
    <row r="19" spans="1:22" ht="12.75">
      <c r="A19" s="63"/>
      <c r="B19" s="11"/>
      <c r="C19" s="24" t="s">
        <v>124</v>
      </c>
      <c r="D19" s="542" t="s">
        <v>128</v>
      </c>
      <c r="E19" s="542"/>
      <c r="F19" s="65" t="s">
        <v>123</v>
      </c>
      <c r="G19" s="64">
        <v>500</v>
      </c>
      <c r="H19" s="15" t="s">
        <v>14</v>
      </c>
      <c r="I19" s="49">
        <v>500</v>
      </c>
      <c r="J19" s="78" t="s">
        <v>20</v>
      </c>
      <c r="K19" s="19">
        <v>0.5</v>
      </c>
      <c r="L19" s="20">
        <v>0.39</v>
      </c>
      <c r="M19" s="13"/>
      <c r="N19" s="21">
        <f t="shared" si="6"/>
        <v>9.7500000000000003E-2</v>
      </c>
      <c r="O19" s="12">
        <v>1</v>
      </c>
      <c r="P19" s="13">
        <v>1</v>
      </c>
      <c r="Q19" s="14">
        <f t="shared" si="7"/>
        <v>1</v>
      </c>
      <c r="R19" s="508">
        <f t="shared" si="4"/>
        <v>0.25</v>
      </c>
      <c r="S19" s="105">
        <f t="shared" si="8"/>
        <v>9.7500000000000003E-2</v>
      </c>
      <c r="T19" s="422">
        <f t="shared" si="5"/>
        <v>5128.2051282051279</v>
      </c>
      <c r="U19" s="423">
        <f t="shared" si="3"/>
        <v>0.5</v>
      </c>
      <c r="V19" s="24"/>
    </row>
    <row r="20" spans="1:22" ht="12.75">
      <c r="A20" s="63"/>
      <c r="B20" s="11"/>
      <c r="C20" s="24" t="s">
        <v>124</v>
      </c>
      <c r="D20" s="542" t="s">
        <v>125</v>
      </c>
      <c r="E20" s="542"/>
      <c r="F20" s="65" t="s">
        <v>123</v>
      </c>
      <c r="G20" s="64">
        <v>500</v>
      </c>
      <c r="H20" s="15" t="s">
        <v>14</v>
      </c>
      <c r="I20" s="49">
        <v>500</v>
      </c>
      <c r="J20" s="78" t="s">
        <v>20</v>
      </c>
      <c r="K20" s="19">
        <v>0.5</v>
      </c>
      <c r="L20" s="20">
        <v>1.73</v>
      </c>
      <c r="M20" s="13"/>
      <c r="N20" s="21">
        <f t="shared" si="6"/>
        <v>0.4325</v>
      </c>
      <c r="O20" s="12">
        <v>1</v>
      </c>
      <c r="P20" s="13">
        <v>1</v>
      </c>
      <c r="Q20" s="14">
        <f t="shared" si="7"/>
        <v>1</v>
      </c>
      <c r="R20" s="508">
        <f t="shared" si="4"/>
        <v>0.25</v>
      </c>
      <c r="S20" s="105">
        <f t="shared" si="8"/>
        <v>0.4325</v>
      </c>
      <c r="T20" s="422">
        <f t="shared" si="5"/>
        <v>1156.0693641618498</v>
      </c>
      <c r="U20" s="423">
        <f t="shared" si="3"/>
        <v>0.5</v>
      </c>
      <c r="V20" s="24"/>
    </row>
    <row r="21" spans="1:22" ht="12.75">
      <c r="A21" s="63"/>
      <c r="B21" s="11"/>
      <c r="C21" s="24" t="s">
        <v>124</v>
      </c>
      <c r="D21" s="542" t="s">
        <v>129</v>
      </c>
      <c r="E21" s="542"/>
      <c r="F21" s="65" t="s">
        <v>123</v>
      </c>
      <c r="G21" s="64">
        <v>500</v>
      </c>
      <c r="H21" s="15" t="s">
        <v>14</v>
      </c>
      <c r="I21" s="49">
        <v>500</v>
      </c>
      <c r="J21" s="78" t="s">
        <v>20</v>
      </c>
      <c r="K21" s="19">
        <v>0.5</v>
      </c>
      <c r="L21" s="20">
        <v>1.08</v>
      </c>
      <c r="M21" s="13"/>
      <c r="N21" s="21">
        <f t="shared" si="6"/>
        <v>0.27</v>
      </c>
      <c r="O21" s="12">
        <v>1</v>
      </c>
      <c r="P21" s="13">
        <v>1</v>
      </c>
      <c r="Q21" s="14">
        <f t="shared" si="7"/>
        <v>1</v>
      </c>
      <c r="R21" s="508">
        <f t="shared" si="4"/>
        <v>0.25</v>
      </c>
      <c r="S21" s="105">
        <f t="shared" si="8"/>
        <v>0.27</v>
      </c>
      <c r="T21" s="422">
        <f t="shared" si="5"/>
        <v>1851.8518518518517</v>
      </c>
      <c r="U21" s="423">
        <f t="shared" si="3"/>
        <v>0.5</v>
      </c>
      <c r="V21" s="24"/>
    </row>
    <row r="22" spans="1:22" ht="12.75">
      <c r="A22" s="63"/>
      <c r="B22" s="11"/>
      <c r="C22" s="24" t="s">
        <v>124</v>
      </c>
      <c r="D22" s="542" t="s">
        <v>126</v>
      </c>
      <c r="E22" s="542"/>
      <c r="F22" s="65" t="s">
        <v>123</v>
      </c>
      <c r="G22" s="64">
        <v>500</v>
      </c>
      <c r="H22" s="15" t="s">
        <v>14</v>
      </c>
      <c r="I22" s="49">
        <v>500</v>
      </c>
      <c r="J22" s="78" t="s">
        <v>20</v>
      </c>
      <c r="K22" s="19">
        <v>0.5</v>
      </c>
      <c r="L22" s="20">
        <v>0.88</v>
      </c>
      <c r="M22" s="13"/>
      <c r="N22" s="21">
        <f t="shared" si="6"/>
        <v>0.22</v>
      </c>
      <c r="O22" s="12">
        <v>1</v>
      </c>
      <c r="P22" s="13">
        <v>1</v>
      </c>
      <c r="Q22" s="14">
        <f t="shared" si="7"/>
        <v>1</v>
      </c>
      <c r="R22" s="508">
        <f t="shared" si="4"/>
        <v>0.25</v>
      </c>
      <c r="S22" s="105">
        <f t="shared" si="8"/>
        <v>0.22</v>
      </c>
      <c r="T22" s="422">
        <f t="shared" si="5"/>
        <v>2272.7272727272725</v>
      </c>
      <c r="U22" s="423">
        <f t="shared" si="3"/>
        <v>0.49999999999999994</v>
      </c>
      <c r="V22" s="24"/>
    </row>
    <row r="23" spans="1:22" ht="12.75">
      <c r="A23" s="63"/>
      <c r="B23" s="11"/>
      <c r="C23" s="24" t="s">
        <v>124</v>
      </c>
      <c r="D23" s="542" t="s">
        <v>130</v>
      </c>
      <c r="E23" s="542"/>
      <c r="F23" s="65" t="s">
        <v>123</v>
      </c>
      <c r="G23" s="64">
        <v>500</v>
      </c>
      <c r="H23" s="15" t="s">
        <v>14</v>
      </c>
      <c r="I23" s="49">
        <v>500</v>
      </c>
      <c r="J23" s="78" t="s">
        <v>20</v>
      </c>
      <c r="K23" s="19">
        <v>0.5</v>
      </c>
      <c r="L23" s="20">
        <v>0.88</v>
      </c>
      <c r="M23" s="13"/>
      <c r="N23" s="21">
        <f t="shared" si="6"/>
        <v>0.22</v>
      </c>
      <c r="O23" s="12">
        <v>1</v>
      </c>
      <c r="P23" s="13">
        <v>1</v>
      </c>
      <c r="Q23" s="14">
        <f t="shared" si="7"/>
        <v>1</v>
      </c>
      <c r="R23" s="508">
        <f t="shared" si="4"/>
        <v>0.25</v>
      </c>
      <c r="S23" s="105">
        <f t="shared" si="8"/>
        <v>0.22</v>
      </c>
      <c r="T23" s="422">
        <f t="shared" si="5"/>
        <v>2272.7272727272725</v>
      </c>
      <c r="U23" s="423">
        <f t="shared" si="3"/>
        <v>0.49999999999999994</v>
      </c>
      <c r="V23" s="24"/>
    </row>
    <row r="24" spans="1:22" ht="12.75">
      <c r="A24" s="63"/>
      <c r="B24" s="11"/>
      <c r="C24" s="24" t="s">
        <v>124</v>
      </c>
      <c r="D24" s="542" t="s">
        <v>126</v>
      </c>
      <c r="E24" s="542"/>
      <c r="F24" s="65" t="s">
        <v>123</v>
      </c>
      <c r="G24" s="64">
        <v>500</v>
      </c>
      <c r="H24" s="15" t="s">
        <v>14</v>
      </c>
      <c r="I24" s="49">
        <v>500</v>
      </c>
      <c r="J24" s="78" t="s">
        <v>20</v>
      </c>
      <c r="K24" s="19">
        <v>0.8</v>
      </c>
      <c r="L24" s="20">
        <v>1.2</v>
      </c>
      <c r="M24" s="13"/>
      <c r="N24" s="21">
        <f t="shared" si="6"/>
        <v>0.3</v>
      </c>
      <c r="O24" s="12">
        <v>1</v>
      </c>
      <c r="P24" s="13">
        <v>1</v>
      </c>
      <c r="Q24" s="14">
        <f t="shared" si="7"/>
        <v>1</v>
      </c>
      <c r="R24" s="508">
        <f t="shared" si="4"/>
        <v>0.25</v>
      </c>
      <c r="S24" s="105">
        <f t="shared" si="8"/>
        <v>0.3</v>
      </c>
      <c r="T24" s="422">
        <f t="shared" si="5"/>
        <v>1666.6666666666667</v>
      </c>
      <c r="U24" s="423">
        <f t="shared" si="3"/>
        <v>0.5</v>
      </c>
      <c r="V24" s="24"/>
    </row>
    <row r="25" spans="1:22" ht="12.75">
      <c r="A25" s="63"/>
      <c r="B25" s="11"/>
      <c r="C25" s="24" t="s">
        <v>124</v>
      </c>
      <c r="D25" s="542" t="s">
        <v>126</v>
      </c>
      <c r="E25" s="542"/>
      <c r="F25" s="65" t="s">
        <v>123</v>
      </c>
      <c r="G25" s="64">
        <v>500</v>
      </c>
      <c r="H25" s="15" t="s">
        <v>14</v>
      </c>
      <c r="I25" s="49">
        <v>500</v>
      </c>
      <c r="J25" s="78" t="s">
        <v>20</v>
      </c>
      <c r="K25" s="19">
        <v>0.8</v>
      </c>
      <c r="L25" s="20">
        <v>1.43</v>
      </c>
      <c r="M25" s="13"/>
      <c r="N25" s="21">
        <f t="shared" si="6"/>
        <v>0.35749999999999998</v>
      </c>
      <c r="O25" s="12">
        <v>1</v>
      </c>
      <c r="P25" s="13">
        <v>1</v>
      </c>
      <c r="Q25" s="14">
        <f t="shared" si="7"/>
        <v>1</v>
      </c>
      <c r="R25" s="508">
        <f t="shared" si="4"/>
        <v>0.25</v>
      </c>
      <c r="S25" s="105">
        <f t="shared" si="8"/>
        <v>0.35749999999999998</v>
      </c>
      <c r="T25" s="422">
        <f t="shared" si="5"/>
        <v>1398.6013986013986</v>
      </c>
      <c r="U25" s="423">
        <f t="shared" si="3"/>
        <v>0.5</v>
      </c>
      <c r="V25" s="24"/>
    </row>
    <row r="26" spans="1:22" ht="12.75">
      <c r="A26" s="63"/>
      <c r="B26" s="11"/>
      <c r="C26" s="24" t="s">
        <v>124</v>
      </c>
      <c r="D26" s="542" t="s">
        <v>126</v>
      </c>
      <c r="E26" s="542"/>
      <c r="F26" s="65" t="s">
        <v>123</v>
      </c>
      <c r="G26" s="64">
        <v>500</v>
      </c>
      <c r="H26" s="15" t="s">
        <v>14</v>
      </c>
      <c r="I26" s="49">
        <v>500</v>
      </c>
      <c r="J26" s="78" t="s">
        <v>20</v>
      </c>
      <c r="K26" s="19">
        <v>0.8</v>
      </c>
      <c r="L26" s="20">
        <v>1.41</v>
      </c>
      <c r="M26" s="13"/>
      <c r="N26" s="21">
        <f t="shared" si="6"/>
        <v>0.35249999999999998</v>
      </c>
      <c r="O26" s="12">
        <v>1</v>
      </c>
      <c r="P26" s="13">
        <v>1</v>
      </c>
      <c r="Q26" s="14">
        <f t="shared" si="7"/>
        <v>1</v>
      </c>
      <c r="R26" s="508">
        <f t="shared" si="4"/>
        <v>0.25</v>
      </c>
      <c r="S26" s="105">
        <f t="shared" si="8"/>
        <v>0.35249999999999998</v>
      </c>
      <c r="T26" s="422">
        <f t="shared" si="5"/>
        <v>1418.4397163120568</v>
      </c>
      <c r="U26" s="423">
        <f t="shared" si="3"/>
        <v>0.5</v>
      </c>
      <c r="V26" s="24"/>
    </row>
    <row r="27" spans="1:22" ht="12.75">
      <c r="A27" s="63"/>
      <c r="B27" s="11"/>
      <c r="C27" s="24" t="s">
        <v>124</v>
      </c>
      <c r="D27" s="542" t="s">
        <v>130</v>
      </c>
      <c r="E27" s="542"/>
      <c r="F27" s="65" t="s">
        <v>123</v>
      </c>
      <c r="G27" s="64">
        <v>500</v>
      </c>
      <c r="H27" s="15" t="s">
        <v>14</v>
      </c>
      <c r="I27" s="49">
        <v>500</v>
      </c>
      <c r="J27" s="78" t="s">
        <v>20</v>
      </c>
      <c r="K27" s="19">
        <v>0.8</v>
      </c>
      <c r="L27" s="20">
        <v>1.41</v>
      </c>
      <c r="M27" s="13"/>
      <c r="N27" s="21">
        <f t="shared" si="6"/>
        <v>0.35249999999999998</v>
      </c>
      <c r="O27" s="12">
        <v>1</v>
      </c>
      <c r="P27" s="13">
        <v>1</v>
      </c>
      <c r="Q27" s="14">
        <f t="shared" si="7"/>
        <v>1</v>
      </c>
      <c r="R27" s="508">
        <f t="shared" si="4"/>
        <v>0.25</v>
      </c>
      <c r="S27" s="105">
        <f t="shared" si="8"/>
        <v>0.35249999999999998</v>
      </c>
      <c r="T27" s="422">
        <f t="shared" si="5"/>
        <v>1418.4397163120568</v>
      </c>
      <c r="U27" s="423">
        <f t="shared" si="3"/>
        <v>0.5</v>
      </c>
      <c r="V27" s="24"/>
    </row>
    <row r="28" spans="1:22" ht="12.75">
      <c r="A28" s="63"/>
      <c r="B28" s="11"/>
      <c r="C28" s="24" t="s">
        <v>124</v>
      </c>
      <c r="D28" s="542" t="s">
        <v>131</v>
      </c>
      <c r="E28" s="542"/>
      <c r="F28" s="65" t="s">
        <v>123</v>
      </c>
      <c r="G28" s="64">
        <v>500</v>
      </c>
      <c r="H28" s="15" t="s">
        <v>14</v>
      </c>
      <c r="I28" s="49">
        <v>500</v>
      </c>
      <c r="J28" s="78" t="s">
        <v>20</v>
      </c>
      <c r="K28" s="19">
        <v>0.8</v>
      </c>
      <c r="L28" s="20">
        <v>1.41</v>
      </c>
      <c r="M28" s="13"/>
      <c r="N28" s="21">
        <f t="shared" si="6"/>
        <v>0.35249999999999998</v>
      </c>
      <c r="O28" s="12">
        <v>1</v>
      </c>
      <c r="P28" s="13">
        <v>1</v>
      </c>
      <c r="Q28" s="14">
        <f t="shared" si="7"/>
        <v>1</v>
      </c>
      <c r="R28" s="508">
        <f t="shared" si="4"/>
        <v>0.25</v>
      </c>
      <c r="S28" s="105">
        <f t="shared" si="8"/>
        <v>0.35249999999999998</v>
      </c>
      <c r="T28" s="422">
        <f t="shared" si="5"/>
        <v>1418.4397163120568</v>
      </c>
      <c r="U28" s="423">
        <f t="shared" si="3"/>
        <v>0.5</v>
      </c>
      <c r="V28" s="24"/>
    </row>
    <row r="29" spans="1:22" ht="12.75">
      <c r="A29" s="63"/>
      <c r="B29" s="11"/>
      <c r="C29" s="24" t="s">
        <v>124</v>
      </c>
      <c r="D29" s="542" t="s">
        <v>126</v>
      </c>
      <c r="E29" s="542"/>
      <c r="F29" s="65" t="s">
        <v>123</v>
      </c>
      <c r="G29" s="64">
        <v>500</v>
      </c>
      <c r="H29" s="15" t="s">
        <v>14</v>
      </c>
      <c r="I29" s="49">
        <v>500</v>
      </c>
      <c r="J29" s="78" t="s">
        <v>20</v>
      </c>
      <c r="K29" s="19">
        <v>1</v>
      </c>
      <c r="L29" s="20">
        <v>1.73</v>
      </c>
      <c r="M29" s="13"/>
      <c r="N29" s="21">
        <f t="shared" si="6"/>
        <v>0.4325</v>
      </c>
      <c r="O29" s="12">
        <v>1</v>
      </c>
      <c r="P29" s="13">
        <v>1</v>
      </c>
      <c r="Q29" s="14">
        <f t="shared" si="7"/>
        <v>1</v>
      </c>
      <c r="R29" s="508">
        <f t="shared" si="4"/>
        <v>0.25</v>
      </c>
      <c r="S29" s="105">
        <f t="shared" si="8"/>
        <v>0.4325</v>
      </c>
      <c r="T29" s="422">
        <f t="shared" si="5"/>
        <v>1156.0693641618498</v>
      </c>
      <c r="U29" s="423">
        <f t="shared" si="3"/>
        <v>0.5</v>
      </c>
      <c r="V29" s="24"/>
    </row>
    <row r="30" spans="1:22" ht="12.75">
      <c r="A30" s="63"/>
      <c r="B30" s="11"/>
      <c r="C30" s="24" t="s">
        <v>124</v>
      </c>
      <c r="D30" s="542" t="s">
        <v>126</v>
      </c>
      <c r="E30" s="542"/>
      <c r="F30" s="65" t="s">
        <v>123</v>
      </c>
      <c r="G30" s="64">
        <v>500</v>
      </c>
      <c r="H30" s="15" t="s">
        <v>14</v>
      </c>
      <c r="I30" s="49">
        <v>500</v>
      </c>
      <c r="J30" s="78" t="s">
        <v>20</v>
      </c>
      <c r="K30" s="19">
        <v>1</v>
      </c>
      <c r="L30" s="20">
        <v>1.81</v>
      </c>
      <c r="M30" s="13"/>
      <c r="N30" s="21">
        <f t="shared" si="6"/>
        <v>0.45250000000000001</v>
      </c>
      <c r="O30" s="12">
        <v>1</v>
      </c>
      <c r="P30" s="13">
        <v>1</v>
      </c>
      <c r="Q30" s="14">
        <f t="shared" si="7"/>
        <v>1</v>
      </c>
      <c r="R30" s="508">
        <f t="shared" si="4"/>
        <v>0.25</v>
      </c>
      <c r="S30" s="105">
        <f t="shared" si="8"/>
        <v>0.45250000000000001</v>
      </c>
      <c r="T30" s="422">
        <f t="shared" si="5"/>
        <v>1104.9723756906078</v>
      </c>
      <c r="U30" s="423">
        <f t="shared" si="3"/>
        <v>0.50000000000000011</v>
      </c>
      <c r="V30" s="24"/>
    </row>
    <row r="31" spans="1:22" ht="12.75">
      <c r="A31" s="63"/>
      <c r="B31" s="11"/>
      <c r="C31" s="24" t="s">
        <v>124</v>
      </c>
      <c r="D31" s="542" t="s">
        <v>126</v>
      </c>
      <c r="E31" s="542"/>
      <c r="F31" s="65" t="s">
        <v>123</v>
      </c>
      <c r="G31" s="64">
        <v>500</v>
      </c>
      <c r="H31" s="15" t="s">
        <v>14</v>
      </c>
      <c r="I31" s="49">
        <v>500</v>
      </c>
      <c r="J31" s="78" t="s">
        <v>20</v>
      </c>
      <c r="K31" s="19">
        <v>1</v>
      </c>
      <c r="L31" s="20">
        <v>1.76</v>
      </c>
      <c r="M31" s="13"/>
      <c r="N31" s="21">
        <f t="shared" si="6"/>
        <v>0.44</v>
      </c>
      <c r="O31" s="12">
        <v>1</v>
      </c>
      <c r="P31" s="13">
        <v>1</v>
      </c>
      <c r="Q31" s="14">
        <f t="shared" si="7"/>
        <v>1</v>
      </c>
      <c r="R31" s="508">
        <f t="shared" si="4"/>
        <v>0.25</v>
      </c>
      <c r="S31" s="105">
        <f t="shared" si="8"/>
        <v>0.44</v>
      </c>
      <c r="T31" s="422">
        <f t="shared" si="5"/>
        <v>1136.3636363636363</v>
      </c>
      <c r="U31" s="423">
        <f t="shared" si="3"/>
        <v>0.49999999999999994</v>
      </c>
      <c r="V31" s="24"/>
    </row>
    <row r="32" spans="1:22" ht="12.75">
      <c r="A32" s="63"/>
      <c r="B32" s="11"/>
      <c r="C32" s="24" t="s">
        <v>124</v>
      </c>
      <c r="D32" s="542" t="s">
        <v>130</v>
      </c>
      <c r="E32" s="542"/>
      <c r="F32" s="65" t="s">
        <v>123</v>
      </c>
      <c r="G32" s="64">
        <v>500</v>
      </c>
      <c r="H32" s="15" t="s">
        <v>14</v>
      </c>
      <c r="I32" s="49">
        <v>500</v>
      </c>
      <c r="J32" s="78" t="s">
        <v>20</v>
      </c>
      <c r="K32" s="19">
        <v>1</v>
      </c>
      <c r="L32" s="20">
        <v>1.77</v>
      </c>
      <c r="M32" s="13"/>
      <c r="N32" s="21">
        <f t="shared" si="6"/>
        <v>0.4425</v>
      </c>
      <c r="O32" s="12">
        <v>1</v>
      </c>
      <c r="P32" s="13">
        <v>1</v>
      </c>
      <c r="Q32" s="14">
        <f t="shared" si="7"/>
        <v>1</v>
      </c>
      <c r="R32" s="508">
        <f t="shared" si="4"/>
        <v>0.25</v>
      </c>
      <c r="S32" s="105">
        <f t="shared" si="8"/>
        <v>0.4425</v>
      </c>
      <c r="T32" s="422">
        <f t="shared" si="5"/>
        <v>1129.9435028248588</v>
      </c>
      <c r="U32" s="423">
        <f t="shared" si="3"/>
        <v>0.5</v>
      </c>
      <c r="V32" s="24"/>
    </row>
    <row r="33" spans="1:22" ht="12.75">
      <c r="A33" s="63"/>
      <c r="B33" s="11"/>
      <c r="C33" s="24" t="s">
        <v>124</v>
      </c>
      <c r="D33" s="542" t="s">
        <v>131</v>
      </c>
      <c r="E33" s="542"/>
      <c r="F33" s="65" t="s">
        <v>123</v>
      </c>
      <c r="G33" s="64">
        <v>500</v>
      </c>
      <c r="H33" s="15" t="s">
        <v>14</v>
      </c>
      <c r="I33" s="49">
        <v>500</v>
      </c>
      <c r="J33" s="78" t="s">
        <v>20</v>
      </c>
      <c r="K33" s="19">
        <v>1</v>
      </c>
      <c r="L33" s="20">
        <v>1.76</v>
      </c>
      <c r="M33" s="13"/>
      <c r="N33" s="21">
        <f t="shared" si="6"/>
        <v>0.44</v>
      </c>
      <c r="O33" s="12">
        <v>1</v>
      </c>
      <c r="P33" s="13">
        <v>1</v>
      </c>
      <c r="Q33" s="14">
        <f t="shared" si="7"/>
        <v>1</v>
      </c>
      <c r="R33" s="508">
        <f t="shared" si="4"/>
        <v>0.25</v>
      </c>
      <c r="S33" s="105">
        <f t="shared" si="8"/>
        <v>0.44</v>
      </c>
      <c r="T33" s="422">
        <f t="shared" si="5"/>
        <v>1136.3636363636363</v>
      </c>
      <c r="U33" s="423">
        <f t="shared" si="3"/>
        <v>0.49999999999999994</v>
      </c>
      <c r="V33" s="24"/>
    </row>
    <row r="34" spans="1:22" ht="12.75">
      <c r="A34" s="63"/>
      <c r="B34" s="11"/>
      <c r="C34" s="24" t="s">
        <v>124</v>
      </c>
      <c r="D34" s="542" t="s">
        <v>126</v>
      </c>
      <c r="E34" s="542"/>
      <c r="F34" s="65" t="s">
        <v>123</v>
      </c>
      <c r="G34" s="64">
        <v>500</v>
      </c>
      <c r="H34" s="15" t="s">
        <v>14</v>
      </c>
      <c r="I34" s="49">
        <v>500</v>
      </c>
      <c r="J34" s="78" t="s">
        <v>20</v>
      </c>
      <c r="K34" s="19">
        <v>1.2</v>
      </c>
      <c r="L34" s="20">
        <v>2.13</v>
      </c>
      <c r="M34" s="13"/>
      <c r="N34" s="21">
        <f t="shared" si="6"/>
        <v>0.53249999999999997</v>
      </c>
      <c r="O34" s="12">
        <v>1</v>
      </c>
      <c r="P34" s="13">
        <v>1</v>
      </c>
      <c r="Q34" s="14">
        <f t="shared" si="7"/>
        <v>1</v>
      </c>
      <c r="R34" s="508">
        <f t="shared" si="4"/>
        <v>0.25</v>
      </c>
      <c r="S34" s="105">
        <f t="shared" si="8"/>
        <v>0.53249999999999997</v>
      </c>
      <c r="T34" s="422">
        <f t="shared" si="5"/>
        <v>938.96713615023475</v>
      </c>
      <c r="U34" s="423">
        <f t="shared" si="3"/>
        <v>0.5</v>
      </c>
      <c r="V34" s="24"/>
    </row>
    <row r="35" spans="1:22" ht="12.75">
      <c r="A35" s="63"/>
      <c r="B35" s="11"/>
      <c r="C35" s="24" t="s">
        <v>124</v>
      </c>
      <c r="D35" s="542" t="s">
        <v>130</v>
      </c>
      <c r="E35" s="542"/>
      <c r="F35" s="65" t="s">
        <v>123</v>
      </c>
      <c r="G35" s="64">
        <v>500</v>
      </c>
      <c r="H35" s="15" t="s">
        <v>14</v>
      </c>
      <c r="I35" s="49">
        <v>500</v>
      </c>
      <c r="J35" s="78" t="s">
        <v>20</v>
      </c>
      <c r="K35" s="19">
        <v>1.2</v>
      </c>
      <c r="L35" s="20">
        <v>2.12</v>
      </c>
      <c r="M35" s="13"/>
      <c r="N35" s="21">
        <f t="shared" si="6"/>
        <v>0.53</v>
      </c>
      <c r="O35" s="12">
        <v>1</v>
      </c>
      <c r="P35" s="13">
        <v>1</v>
      </c>
      <c r="Q35" s="14">
        <f t="shared" si="7"/>
        <v>1</v>
      </c>
      <c r="R35" s="508">
        <f t="shared" si="4"/>
        <v>0.25</v>
      </c>
      <c r="S35" s="105">
        <f t="shared" si="8"/>
        <v>0.53</v>
      </c>
      <c r="T35" s="422">
        <f t="shared" si="5"/>
        <v>943.39622641509425</v>
      </c>
      <c r="U35" s="423">
        <f t="shared" si="3"/>
        <v>0.5</v>
      </c>
      <c r="V35" s="24"/>
    </row>
    <row r="36" spans="1:22" ht="12.75">
      <c r="A36" s="63"/>
      <c r="B36" s="11"/>
      <c r="C36" s="24" t="s">
        <v>124</v>
      </c>
      <c r="D36" s="542" t="s">
        <v>131</v>
      </c>
      <c r="E36" s="542"/>
      <c r="F36" s="65" t="s">
        <v>123</v>
      </c>
      <c r="G36" s="64">
        <v>500</v>
      </c>
      <c r="H36" s="15" t="s">
        <v>14</v>
      </c>
      <c r="I36" s="49">
        <v>500</v>
      </c>
      <c r="J36" s="78" t="s">
        <v>20</v>
      </c>
      <c r="K36" s="19">
        <v>1.2</v>
      </c>
      <c r="L36" s="20">
        <v>2.11</v>
      </c>
      <c r="M36" s="13"/>
      <c r="N36" s="21">
        <f t="shared" si="6"/>
        <v>0.52749999999999997</v>
      </c>
      <c r="O36" s="12">
        <v>1</v>
      </c>
      <c r="P36" s="13">
        <v>1</v>
      </c>
      <c r="Q36" s="14">
        <f t="shared" si="7"/>
        <v>1</v>
      </c>
      <c r="R36" s="508">
        <f t="shared" si="4"/>
        <v>0.25</v>
      </c>
      <c r="S36" s="105">
        <f t="shared" si="8"/>
        <v>0.52749999999999997</v>
      </c>
      <c r="T36" s="422">
        <f t="shared" si="5"/>
        <v>947.8672985781991</v>
      </c>
      <c r="U36" s="423">
        <f t="shared" si="3"/>
        <v>0.5</v>
      </c>
      <c r="V36" s="24"/>
    </row>
    <row r="37" spans="1:22" ht="12.75">
      <c r="A37" s="63"/>
      <c r="B37" s="11"/>
      <c r="C37" s="24" t="s">
        <v>124</v>
      </c>
      <c r="D37" s="542" t="s">
        <v>132</v>
      </c>
      <c r="E37" s="542"/>
      <c r="F37" s="65" t="s">
        <v>123</v>
      </c>
      <c r="G37" s="64">
        <v>500</v>
      </c>
      <c r="H37" s="15" t="s">
        <v>14</v>
      </c>
      <c r="I37" s="49">
        <v>500</v>
      </c>
      <c r="J37" s="78" t="s">
        <v>20</v>
      </c>
      <c r="K37" s="19">
        <v>1.2</v>
      </c>
      <c r="L37" s="20">
        <v>2.12</v>
      </c>
      <c r="M37" s="13"/>
      <c r="N37" s="21">
        <f t="shared" si="6"/>
        <v>0.53</v>
      </c>
      <c r="O37" s="12">
        <v>1</v>
      </c>
      <c r="P37" s="13">
        <v>1</v>
      </c>
      <c r="Q37" s="14">
        <f t="shared" si="7"/>
        <v>1</v>
      </c>
      <c r="R37" s="508">
        <f t="shared" si="4"/>
        <v>0.25</v>
      </c>
      <c r="S37" s="105">
        <f t="shared" si="8"/>
        <v>0.53</v>
      </c>
      <c r="T37" s="422">
        <f t="shared" si="5"/>
        <v>943.39622641509425</v>
      </c>
      <c r="U37" s="423">
        <f t="shared" si="3"/>
        <v>0.5</v>
      </c>
      <c r="V37" s="24"/>
    </row>
    <row r="38" spans="1:22" ht="12.75">
      <c r="A38" s="63"/>
      <c r="B38" s="11"/>
      <c r="C38" s="24" t="s">
        <v>124</v>
      </c>
      <c r="D38" s="542" t="s">
        <v>131</v>
      </c>
      <c r="E38" s="542"/>
      <c r="F38" s="65" t="s">
        <v>123</v>
      </c>
      <c r="G38" s="64">
        <v>500</v>
      </c>
      <c r="H38" s="15" t="s">
        <v>14</v>
      </c>
      <c r="I38" s="49">
        <v>500</v>
      </c>
      <c r="J38" s="78" t="s">
        <v>20</v>
      </c>
      <c r="K38" s="19">
        <v>1.5</v>
      </c>
      <c r="L38" s="20">
        <v>2.65</v>
      </c>
      <c r="M38" s="13"/>
      <c r="N38" s="21">
        <f t="shared" si="6"/>
        <v>0.66249999999999998</v>
      </c>
      <c r="O38" s="12">
        <v>1</v>
      </c>
      <c r="P38" s="13">
        <v>1</v>
      </c>
      <c r="Q38" s="14">
        <f t="shared" si="7"/>
        <v>1</v>
      </c>
      <c r="R38" s="508">
        <f t="shared" si="4"/>
        <v>0.25</v>
      </c>
      <c r="S38" s="105">
        <f t="shared" si="8"/>
        <v>0.66249999999999998</v>
      </c>
      <c r="T38" s="422">
        <f t="shared" si="5"/>
        <v>754.71698113207549</v>
      </c>
      <c r="U38" s="423">
        <f t="shared" si="3"/>
        <v>0.5</v>
      </c>
      <c r="V38" s="24"/>
    </row>
    <row r="39" spans="1:22" ht="12.75">
      <c r="A39" s="63"/>
      <c r="B39" s="11"/>
      <c r="C39" s="24" t="s">
        <v>124</v>
      </c>
      <c r="D39" s="542" t="s">
        <v>132</v>
      </c>
      <c r="E39" s="542"/>
      <c r="F39" s="65" t="s">
        <v>123</v>
      </c>
      <c r="G39" s="64">
        <v>500</v>
      </c>
      <c r="H39" s="15" t="s">
        <v>14</v>
      </c>
      <c r="I39" s="49">
        <v>500</v>
      </c>
      <c r="J39" s="78" t="s">
        <v>20</v>
      </c>
      <c r="K39" s="19">
        <v>1.5</v>
      </c>
      <c r="L39" s="20">
        <v>2.66</v>
      </c>
      <c r="M39" s="13"/>
      <c r="N39" s="21">
        <f t="shared" si="6"/>
        <v>0.66500000000000004</v>
      </c>
      <c r="O39" s="12">
        <v>1</v>
      </c>
      <c r="P39" s="13">
        <v>1</v>
      </c>
      <c r="Q39" s="14">
        <f t="shared" si="7"/>
        <v>1</v>
      </c>
      <c r="R39" s="508">
        <f t="shared" si="4"/>
        <v>0.25</v>
      </c>
      <c r="S39" s="105">
        <f t="shared" si="8"/>
        <v>0.66500000000000004</v>
      </c>
      <c r="T39" s="422">
        <f t="shared" si="5"/>
        <v>751.87969924812023</v>
      </c>
      <c r="U39" s="423">
        <f t="shared" si="3"/>
        <v>0.5</v>
      </c>
      <c r="V39" s="24"/>
    </row>
    <row r="40" spans="1:22" ht="12.75">
      <c r="A40" s="63"/>
      <c r="B40" s="11"/>
      <c r="C40" s="24" t="s">
        <v>124</v>
      </c>
      <c r="D40" s="542" t="s">
        <v>133</v>
      </c>
      <c r="E40" s="542"/>
      <c r="F40" s="65" t="s">
        <v>123</v>
      </c>
      <c r="G40" s="64">
        <v>500</v>
      </c>
      <c r="H40" s="15" t="s">
        <v>14</v>
      </c>
      <c r="I40" s="49">
        <v>500</v>
      </c>
      <c r="J40" s="78" t="s">
        <v>20</v>
      </c>
      <c r="K40" s="19">
        <v>1.5</v>
      </c>
      <c r="L40" s="20">
        <v>2.64</v>
      </c>
      <c r="M40" s="13"/>
      <c r="N40" s="21">
        <f t="shared" si="6"/>
        <v>0.66</v>
      </c>
      <c r="O40" s="12">
        <v>1</v>
      </c>
      <c r="P40" s="13">
        <v>1</v>
      </c>
      <c r="Q40" s="14">
        <f t="shared" si="7"/>
        <v>1</v>
      </c>
      <c r="R40" s="508">
        <f t="shared" si="4"/>
        <v>0.25</v>
      </c>
      <c r="S40" s="105">
        <f t="shared" si="8"/>
        <v>0.66</v>
      </c>
      <c r="T40" s="422">
        <f t="shared" si="5"/>
        <v>757.57575757575751</v>
      </c>
      <c r="U40" s="423">
        <f t="shared" si="3"/>
        <v>0.5</v>
      </c>
      <c r="V40" s="24"/>
    </row>
    <row r="41" spans="1:22" ht="12.75">
      <c r="A41" s="63"/>
      <c r="B41" s="11"/>
      <c r="C41" s="24" t="s">
        <v>124</v>
      </c>
      <c r="D41" s="542" t="s">
        <v>134</v>
      </c>
      <c r="E41" s="542"/>
      <c r="F41" s="65" t="s">
        <v>123</v>
      </c>
      <c r="G41" s="64">
        <v>500</v>
      </c>
      <c r="H41" s="15" t="s">
        <v>14</v>
      </c>
      <c r="I41" s="49">
        <v>500</v>
      </c>
      <c r="J41" s="78" t="s">
        <v>20</v>
      </c>
      <c r="K41" s="19">
        <v>1.5</v>
      </c>
      <c r="L41" s="20">
        <v>2.64</v>
      </c>
      <c r="M41" s="13"/>
      <c r="N41" s="21">
        <f t="shared" si="6"/>
        <v>0.66</v>
      </c>
      <c r="O41" s="12">
        <v>1</v>
      </c>
      <c r="P41" s="13">
        <v>1</v>
      </c>
      <c r="Q41" s="14">
        <f t="shared" si="7"/>
        <v>1</v>
      </c>
      <c r="R41" s="508">
        <f t="shared" si="4"/>
        <v>0.25</v>
      </c>
      <c r="S41" s="105">
        <f t="shared" si="8"/>
        <v>0.66</v>
      </c>
      <c r="T41" s="422">
        <f t="shared" si="5"/>
        <v>757.57575757575751</v>
      </c>
      <c r="U41" s="423">
        <f t="shared" si="3"/>
        <v>0.5</v>
      </c>
      <c r="V41" s="24"/>
    </row>
    <row r="42" spans="1:22" ht="12.75">
      <c r="A42" s="63"/>
      <c r="B42" s="11"/>
      <c r="C42" s="24" t="s">
        <v>124</v>
      </c>
      <c r="D42" s="542" t="s">
        <v>132</v>
      </c>
      <c r="E42" s="542"/>
      <c r="F42" s="65" t="s">
        <v>123</v>
      </c>
      <c r="G42" s="64">
        <v>500</v>
      </c>
      <c r="H42" s="15" t="s">
        <v>14</v>
      </c>
      <c r="I42" s="49">
        <v>500</v>
      </c>
      <c r="J42" s="78" t="s">
        <v>20</v>
      </c>
      <c r="K42" s="19">
        <v>2</v>
      </c>
      <c r="L42" s="20">
        <v>3.54</v>
      </c>
      <c r="M42" s="13"/>
      <c r="N42" s="21">
        <f t="shared" si="6"/>
        <v>0.88500000000000001</v>
      </c>
      <c r="O42" s="12">
        <v>1</v>
      </c>
      <c r="P42" s="13">
        <v>1</v>
      </c>
      <c r="Q42" s="14">
        <f t="shared" si="7"/>
        <v>1</v>
      </c>
      <c r="R42" s="508">
        <f t="shared" si="4"/>
        <v>0.25</v>
      </c>
      <c r="S42" s="105">
        <f t="shared" si="8"/>
        <v>0.88500000000000001</v>
      </c>
      <c r="T42" s="422">
        <f t="shared" si="5"/>
        <v>564.9717514124294</v>
      </c>
      <c r="U42" s="423">
        <f t="shared" si="3"/>
        <v>0.5</v>
      </c>
      <c r="V42" s="24"/>
    </row>
    <row r="43" spans="1:22" ht="12.75">
      <c r="A43" s="63"/>
      <c r="B43" s="11"/>
      <c r="C43" s="24" t="s">
        <v>124</v>
      </c>
      <c r="D43" s="542" t="s">
        <v>133</v>
      </c>
      <c r="E43" s="542"/>
      <c r="F43" s="65" t="s">
        <v>123</v>
      </c>
      <c r="G43" s="64">
        <v>500</v>
      </c>
      <c r="H43" s="15" t="s">
        <v>14</v>
      </c>
      <c r="I43" s="49">
        <v>500</v>
      </c>
      <c r="J43" s="78" t="s">
        <v>20</v>
      </c>
      <c r="K43" s="19">
        <v>2</v>
      </c>
      <c r="L43" s="20">
        <v>3.53</v>
      </c>
      <c r="M43" s="13"/>
      <c r="N43" s="21">
        <f t="shared" si="6"/>
        <v>0.88249999999999995</v>
      </c>
      <c r="O43" s="12">
        <v>1</v>
      </c>
      <c r="P43" s="13">
        <v>1</v>
      </c>
      <c r="Q43" s="14">
        <f t="shared" si="7"/>
        <v>1</v>
      </c>
      <c r="R43" s="508">
        <f t="shared" si="4"/>
        <v>0.25</v>
      </c>
      <c r="S43" s="105">
        <f t="shared" si="8"/>
        <v>0.88249999999999995</v>
      </c>
      <c r="T43" s="422">
        <f t="shared" si="5"/>
        <v>566.57223796033998</v>
      </c>
      <c r="U43" s="423">
        <f t="shared" si="3"/>
        <v>0.5</v>
      </c>
      <c r="V43" s="24"/>
    </row>
    <row r="44" spans="1:22" ht="12.75">
      <c r="A44" s="63"/>
      <c r="B44" s="11"/>
      <c r="C44" s="24" t="s">
        <v>124</v>
      </c>
      <c r="D44" s="542" t="s">
        <v>134</v>
      </c>
      <c r="E44" s="542"/>
      <c r="F44" s="65" t="s">
        <v>123</v>
      </c>
      <c r="G44" s="64">
        <v>500</v>
      </c>
      <c r="H44" s="15" t="s">
        <v>14</v>
      </c>
      <c r="I44" s="49">
        <v>500</v>
      </c>
      <c r="J44" s="78" t="s">
        <v>20</v>
      </c>
      <c r="K44" s="19">
        <v>2</v>
      </c>
      <c r="L44" s="20">
        <v>3.53</v>
      </c>
      <c r="M44" s="13"/>
      <c r="N44" s="21">
        <f t="shared" si="6"/>
        <v>0.88249999999999995</v>
      </c>
      <c r="O44" s="12">
        <v>1</v>
      </c>
      <c r="P44" s="13">
        <v>1</v>
      </c>
      <c r="Q44" s="14">
        <f t="shared" si="7"/>
        <v>1</v>
      </c>
      <c r="R44" s="508">
        <f t="shared" si="4"/>
        <v>0.25</v>
      </c>
      <c r="S44" s="105">
        <f t="shared" si="8"/>
        <v>0.88249999999999995</v>
      </c>
      <c r="T44" s="422">
        <f t="shared" si="5"/>
        <v>566.57223796033998</v>
      </c>
      <c r="U44" s="423">
        <f t="shared" si="3"/>
        <v>0.5</v>
      </c>
      <c r="V44" s="24"/>
    </row>
    <row r="45" spans="1:22" ht="12.75">
      <c r="A45" s="63"/>
      <c r="B45" s="11"/>
      <c r="C45" s="24" t="s">
        <v>124</v>
      </c>
      <c r="D45" s="542" t="s">
        <v>135</v>
      </c>
      <c r="E45" s="542"/>
      <c r="F45" s="65" t="s">
        <v>123</v>
      </c>
      <c r="G45" s="64">
        <v>500</v>
      </c>
      <c r="H45" s="15" t="s">
        <v>14</v>
      </c>
      <c r="I45" s="49">
        <v>500</v>
      </c>
      <c r="J45" s="78" t="s">
        <v>20</v>
      </c>
      <c r="K45" s="19">
        <v>2</v>
      </c>
      <c r="L45" s="20">
        <v>3.53</v>
      </c>
      <c r="M45" s="13"/>
      <c r="N45" s="21">
        <f t="shared" si="6"/>
        <v>0.88249999999999995</v>
      </c>
      <c r="O45" s="12">
        <v>1</v>
      </c>
      <c r="P45" s="13">
        <v>1</v>
      </c>
      <c r="Q45" s="14">
        <f t="shared" si="7"/>
        <v>1</v>
      </c>
      <c r="R45" s="508">
        <f t="shared" si="4"/>
        <v>0.25</v>
      </c>
      <c r="S45" s="105">
        <f t="shared" si="8"/>
        <v>0.88249999999999995</v>
      </c>
      <c r="T45" s="422">
        <f t="shared" si="5"/>
        <v>566.57223796033998</v>
      </c>
      <c r="U45" s="423">
        <f t="shared" si="3"/>
        <v>0.5</v>
      </c>
      <c r="V45" s="24"/>
    </row>
    <row r="46" spans="1:22" ht="12.75">
      <c r="A46" s="63"/>
      <c r="B46" s="11"/>
      <c r="C46" s="24" t="s">
        <v>124</v>
      </c>
      <c r="D46" s="542" t="s">
        <v>136</v>
      </c>
      <c r="E46" s="542"/>
      <c r="F46" s="65" t="s">
        <v>123</v>
      </c>
      <c r="G46" s="64">
        <v>500</v>
      </c>
      <c r="H46" s="15" t="s">
        <v>14</v>
      </c>
      <c r="I46" s="49">
        <v>500</v>
      </c>
      <c r="J46" s="78" t="s">
        <v>20</v>
      </c>
      <c r="K46" s="19">
        <v>2</v>
      </c>
      <c r="L46" s="20">
        <v>3.53</v>
      </c>
      <c r="M46" s="13"/>
      <c r="N46" s="21">
        <f t="shared" si="6"/>
        <v>0.88249999999999995</v>
      </c>
      <c r="O46" s="12">
        <v>1</v>
      </c>
      <c r="P46" s="13">
        <v>1</v>
      </c>
      <c r="Q46" s="14">
        <f t="shared" si="7"/>
        <v>1</v>
      </c>
      <c r="R46" s="508">
        <f t="shared" si="4"/>
        <v>0.25</v>
      </c>
      <c r="S46" s="105">
        <f t="shared" si="8"/>
        <v>0.88249999999999995</v>
      </c>
      <c r="T46" s="422">
        <f t="shared" si="5"/>
        <v>566.57223796033998</v>
      </c>
      <c r="U46" s="423">
        <f t="shared" si="3"/>
        <v>0.5</v>
      </c>
      <c r="V46" s="24"/>
    </row>
    <row r="47" spans="1:22" ht="12.75">
      <c r="A47" s="63"/>
      <c r="B47" s="11"/>
      <c r="C47" s="24" t="s">
        <v>124</v>
      </c>
      <c r="D47" s="542" t="s">
        <v>134</v>
      </c>
      <c r="E47" s="542"/>
      <c r="F47" s="65" t="s">
        <v>123</v>
      </c>
      <c r="G47" s="64">
        <v>500</v>
      </c>
      <c r="H47" s="15" t="s">
        <v>14</v>
      </c>
      <c r="I47" s="49">
        <v>500</v>
      </c>
      <c r="J47" s="78" t="s">
        <v>20</v>
      </c>
      <c r="K47" s="19">
        <v>2.5</v>
      </c>
      <c r="L47" s="20">
        <v>4.41</v>
      </c>
      <c r="M47" s="13"/>
      <c r="N47" s="21">
        <f t="shared" si="6"/>
        <v>1.1025</v>
      </c>
      <c r="O47" s="12">
        <v>1</v>
      </c>
      <c r="P47" s="13">
        <v>1</v>
      </c>
      <c r="Q47" s="14">
        <f t="shared" si="7"/>
        <v>1</v>
      </c>
      <c r="R47" s="508">
        <f t="shared" si="4"/>
        <v>0.25</v>
      </c>
      <c r="S47" s="105">
        <f t="shared" si="8"/>
        <v>1.1025</v>
      </c>
      <c r="T47" s="422">
        <f t="shared" si="5"/>
        <v>453.51473922902494</v>
      </c>
      <c r="U47" s="423">
        <f t="shared" si="3"/>
        <v>0.5</v>
      </c>
      <c r="V47" s="24"/>
    </row>
    <row r="48" spans="1:22" ht="12.75">
      <c r="A48" s="63"/>
      <c r="B48" s="11"/>
      <c r="C48" s="24" t="s">
        <v>124</v>
      </c>
      <c r="D48" s="542" t="s">
        <v>135</v>
      </c>
      <c r="E48" s="542"/>
      <c r="F48" s="65" t="s">
        <v>123</v>
      </c>
      <c r="G48" s="64">
        <v>500</v>
      </c>
      <c r="H48" s="15" t="s">
        <v>14</v>
      </c>
      <c r="I48" s="49">
        <v>500</v>
      </c>
      <c r="J48" s="78" t="s">
        <v>20</v>
      </c>
      <c r="K48" s="19">
        <v>2.5</v>
      </c>
      <c r="L48" s="20">
        <v>4.42</v>
      </c>
      <c r="M48" s="13"/>
      <c r="N48" s="21">
        <f t="shared" ref="N48:N75" si="9">G48*I48*L48/1000000</f>
        <v>1.105</v>
      </c>
      <c r="O48" s="12">
        <v>1</v>
      </c>
      <c r="P48" s="13">
        <v>1</v>
      </c>
      <c r="Q48" s="14">
        <f t="shared" si="7"/>
        <v>1</v>
      </c>
      <c r="R48" s="508">
        <f t="shared" si="4"/>
        <v>0.25</v>
      </c>
      <c r="S48" s="105">
        <f t="shared" si="8"/>
        <v>1.105</v>
      </c>
      <c r="T48" s="422">
        <f t="shared" si="5"/>
        <v>452.48868778280541</v>
      </c>
      <c r="U48" s="423">
        <f t="shared" si="3"/>
        <v>0.5</v>
      </c>
      <c r="V48" s="24"/>
    </row>
    <row r="49" spans="1:22" ht="12.75">
      <c r="A49" s="63"/>
      <c r="B49" s="11"/>
      <c r="C49" s="24" t="s">
        <v>124</v>
      </c>
      <c r="D49" s="542" t="s">
        <v>136</v>
      </c>
      <c r="E49" s="542"/>
      <c r="F49" s="65" t="s">
        <v>123</v>
      </c>
      <c r="G49" s="64">
        <v>500</v>
      </c>
      <c r="H49" s="15" t="s">
        <v>14</v>
      </c>
      <c r="I49" s="49">
        <v>500</v>
      </c>
      <c r="J49" s="78" t="s">
        <v>20</v>
      </c>
      <c r="K49" s="19">
        <v>2.5</v>
      </c>
      <c r="L49" s="20">
        <v>4.42</v>
      </c>
      <c r="M49" s="13"/>
      <c r="N49" s="21">
        <f t="shared" si="9"/>
        <v>1.105</v>
      </c>
      <c r="O49" s="12">
        <v>1</v>
      </c>
      <c r="P49" s="13">
        <v>1</v>
      </c>
      <c r="Q49" s="14">
        <f t="shared" si="7"/>
        <v>1</v>
      </c>
      <c r="R49" s="508">
        <f t="shared" si="4"/>
        <v>0.25</v>
      </c>
      <c r="S49" s="105">
        <f t="shared" si="8"/>
        <v>1.105</v>
      </c>
      <c r="T49" s="422">
        <f t="shared" si="5"/>
        <v>452.48868778280541</v>
      </c>
      <c r="U49" s="423">
        <f t="shared" si="3"/>
        <v>0.5</v>
      </c>
      <c r="V49" s="24"/>
    </row>
    <row r="50" spans="1:22" ht="12.75">
      <c r="A50" s="63"/>
      <c r="B50" s="11"/>
      <c r="C50" s="24" t="s">
        <v>124</v>
      </c>
      <c r="D50" s="542" t="s">
        <v>135</v>
      </c>
      <c r="E50" s="542"/>
      <c r="F50" s="65" t="s">
        <v>123</v>
      </c>
      <c r="G50" s="64">
        <v>500</v>
      </c>
      <c r="H50" s="15" t="s">
        <v>14</v>
      </c>
      <c r="I50" s="49">
        <v>500</v>
      </c>
      <c r="J50" s="78" t="s">
        <v>20</v>
      </c>
      <c r="K50" s="19">
        <v>3</v>
      </c>
      <c r="L50" s="20">
        <v>5.3</v>
      </c>
      <c r="M50" s="13"/>
      <c r="N50" s="21">
        <f t="shared" si="9"/>
        <v>1.325</v>
      </c>
      <c r="O50" s="12">
        <v>1</v>
      </c>
      <c r="P50" s="13">
        <v>1</v>
      </c>
      <c r="Q50" s="14">
        <f t="shared" si="7"/>
        <v>1</v>
      </c>
      <c r="R50" s="508">
        <f t="shared" si="4"/>
        <v>0.25</v>
      </c>
      <c r="S50" s="105">
        <f t="shared" si="8"/>
        <v>1.325</v>
      </c>
      <c r="T50" s="422">
        <f t="shared" si="5"/>
        <v>377.35849056603774</v>
      </c>
      <c r="U50" s="423">
        <f t="shared" si="3"/>
        <v>0.5</v>
      </c>
      <c r="V50" s="24"/>
    </row>
    <row r="51" spans="1:22" ht="12.75">
      <c r="A51" s="63"/>
      <c r="B51" s="11"/>
      <c r="C51" s="24" t="s">
        <v>124</v>
      </c>
      <c r="D51" s="542" t="s">
        <v>136</v>
      </c>
      <c r="E51" s="542"/>
      <c r="F51" s="65" t="s">
        <v>123</v>
      </c>
      <c r="G51" s="64">
        <v>500</v>
      </c>
      <c r="H51" s="15" t="s">
        <v>14</v>
      </c>
      <c r="I51" s="49">
        <v>500</v>
      </c>
      <c r="J51" s="78" t="s">
        <v>20</v>
      </c>
      <c r="K51" s="19">
        <v>3</v>
      </c>
      <c r="L51" s="20">
        <v>5.3</v>
      </c>
      <c r="M51" s="13"/>
      <c r="N51" s="21">
        <f t="shared" si="9"/>
        <v>1.325</v>
      </c>
      <c r="O51" s="12">
        <v>1</v>
      </c>
      <c r="P51" s="13">
        <v>1</v>
      </c>
      <c r="Q51" s="14">
        <f t="shared" si="7"/>
        <v>1</v>
      </c>
      <c r="R51" s="508">
        <f t="shared" si="4"/>
        <v>0.25</v>
      </c>
      <c r="S51" s="105">
        <f t="shared" si="8"/>
        <v>1.325</v>
      </c>
      <c r="T51" s="422">
        <f t="shared" si="5"/>
        <v>377.35849056603774</v>
      </c>
      <c r="U51" s="423">
        <f t="shared" si="3"/>
        <v>0.5</v>
      </c>
      <c r="V51" s="24"/>
    </row>
    <row r="52" spans="1:22" ht="12.75">
      <c r="A52" s="63"/>
      <c r="B52" s="11"/>
      <c r="C52" s="24" t="s">
        <v>124</v>
      </c>
      <c r="D52" s="542" t="s">
        <v>137</v>
      </c>
      <c r="E52" s="542"/>
      <c r="F52" s="65" t="s">
        <v>123</v>
      </c>
      <c r="G52" s="64">
        <v>500</v>
      </c>
      <c r="H52" s="15" t="s">
        <v>14</v>
      </c>
      <c r="I52" s="49">
        <v>500</v>
      </c>
      <c r="J52" s="78" t="s">
        <v>20</v>
      </c>
      <c r="K52" s="19">
        <v>3</v>
      </c>
      <c r="L52" s="20">
        <v>4.2699999999999996</v>
      </c>
      <c r="M52" s="13"/>
      <c r="N52" s="21">
        <f t="shared" si="9"/>
        <v>1.0674999999999999</v>
      </c>
      <c r="O52" s="12">
        <v>1</v>
      </c>
      <c r="P52" s="13">
        <v>1</v>
      </c>
      <c r="Q52" s="14">
        <f t="shared" si="7"/>
        <v>1</v>
      </c>
      <c r="R52" s="508">
        <f t="shared" si="4"/>
        <v>0.25</v>
      </c>
      <c r="S52" s="105">
        <f t="shared" si="8"/>
        <v>1.0674999999999999</v>
      </c>
      <c r="T52" s="422">
        <f t="shared" si="5"/>
        <v>468.38407494145201</v>
      </c>
      <c r="U52" s="423">
        <f t="shared" si="3"/>
        <v>0.5</v>
      </c>
      <c r="V52" s="24"/>
    </row>
    <row r="53" spans="1:22" ht="12.75">
      <c r="A53" s="63"/>
      <c r="B53" s="11"/>
      <c r="C53" s="24" t="s">
        <v>124</v>
      </c>
      <c r="D53" s="542" t="s">
        <v>138</v>
      </c>
      <c r="E53" s="542"/>
      <c r="F53" s="65" t="s">
        <v>123</v>
      </c>
      <c r="G53" s="64">
        <v>500</v>
      </c>
      <c r="H53" s="15" t="s">
        <v>14</v>
      </c>
      <c r="I53" s="49">
        <v>500</v>
      </c>
      <c r="J53" s="78" t="s">
        <v>20</v>
      </c>
      <c r="K53" s="19">
        <v>3</v>
      </c>
      <c r="L53" s="20">
        <v>3.33</v>
      </c>
      <c r="M53" s="13"/>
      <c r="N53" s="21">
        <f t="shared" si="9"/>
        <v>0.83250000000000002</v>
      </c>
      <c r="O53" s="12">
        <v>1</v>
      </c>
      <c r="P53" s="13">
        <v>1</v>
      </c>
      <c r="Q53" s="14">
        <f t="shared" si="7"/>
        <v>1</v>
      </c>
      <c r="R53" s="508">
        <f t="shared" si="4"/>
        <v>0.25</v>
      </c>
      <c r="S53" s="105">
        <f t="shared" si="8"/>
        <v>0.83250000000000002</v>
      </c>
      <c r="T53" s="422">
        <f t="shared" si="5"/>
        <v>600.60060060060061</v>
      </c>
      <c r="U53" s="423">
        <f t="shared" si="3"/>
        <v>0.5</v>
      </c>
      <c r="V53" s="24"/>
    </row>
    <row r="54" spans="1:22" ht="12.75">
      <c r="A54" s="63"/>
      <c r="B54" s="11"/>
      <c r="C54" s="24" t="s">
        <v>124</v>
      </c>
      <c r="D54" s="542" t="s">
        <v>133</v>
      </c>
      <c r="E54" s="542"/>
      <c r="F54" s="65" t="s">
        <v>123</v>
      </c>
      <c r="G54" s="64">
        <v>500</v>
      </c>
      <c r="H54" s="15" t="s">
        <v>14</v>
      </c>
      <c r="I54" s="49">
        <v>500</v>
      </c>
      <c r="J54" s="78" t="s">
        <v>20</v>
      </c>
      <c r="K54" s="19">
        <v>4</v>
      </c>
      <c r="L54" s="20">
        <v>12.85</v>
      </c>
      <c r="M54" s="13"/>
      <c r="N54" s="21">
        <f t="shared" si="9"/>
        <v>3.2124999999999999</v>
      </c>
      <c r="O54" s="12">
        <v>1</v>
      </c>
      <c r="P54" s="13">
        <v>1</v>
      </c>
      <c r="Q54" s="14">
        <f t="shared" si="7"/>
        <v>1</v>
      </c>
      <c r="R54" s="508">
        <f t="shared" si="4"/>
        <v>0.25</v>
      </c>
      <c r="S54" s="105">
        <f t="shared" si="8"/>
        <v>3.2124999999999999</v>
      </c>
      <c r="T54" s="422">
        <f t="shared" si="5"/>
        <v>155.64202334630352</v>
      </c>
      <c r="U54" s="423">
        <f t="shared" si="3"/>
        <v>0.50000000000000011</v>
      </c>
      <c r="V54" s="24"/>
    </row>
    <row r="55" spans="1:22" ht="12.75">
      <c r="A55" s="63"/>
      <c r="B55" s="11"/>
      <c r="C55" s="24" t="s">
        <v>124</v>
      </c>
      <c r="D55" s="542" t="s">
        <v>139</v>
      </c>
      <c r="E55" s="542"/>
      <c r="F55" s="65" t="s">
        <v>123</v>
      </c>
      <c r="G55" s="64">
        <v>500</v>
      </c>
      <c r="H55" s="15" t="s">
        <v>14</v>
      </c>
      <c r="I55" s="49">
        <v>500</v>
      </c>
      <c r="J55" s="78" t="s">
        <v>20</v>
      </c>
      <c r="K55" s="19">
        <v>4</v>
      </c>
      <c r="L55" s="20">
        <v>10.47</v>
      </c>
      <c r="M55" s="13"/>
      <c r="N55" s="21">
        <f t="shared" si="9"/>
        <v>2.6175000000000002</v>
      </c>
      <c r="O55" s="12">
        <v>1</v>
      </c>
      <c r="P55" s="13">
        <v>1</v>
      </c>
      <c r="Q55" s="14">
        <f t="shared" si="7"/>
        <v>1</v>
      </c>
      <c r="R55" s="508">
        <f t="shared" si="4"/>
        <v>0.25</v>
      </c>
      <c r="S55" s="105">
        <f t="shared" si="8"/>
        <v>2.6175000000000002</v>
      </c>
      <c r="T55" s="422">
        <f t="shared" si="5"/>
        <v>191.02196752626551</v>
      </c>
      <c r="U55" s="423">
        <f t="shared" si="3"/>
        <v>0.5</v>
      </c>
      <c r="V55" s="24"/>
    </row>
    <row r="56" spans="1:22" ht="12.75">
      <c r="A56" s="63"/>
      <c r="B56" s="11"/>
      <c r="C56" s="375" t="s">
        <v>124</v>
      </c>
      <c r="D56" s="524" t="s">
        <v>140</v>
      </c>
      <c r="E56" s="524"/>
      <c r="F56" s="96" t="s">
        <v>123</v>
      </c>
      <c r="G56" s="95">
        <v>500</v>
      </c>
      <c r="H56" s="81" t="s">
        <v>14</v>
      </c>
      <c r="I56" s="89">
        <v>500</v>
      </c>
      <c r="J56" s="97" t="s">
        <v>20</v>
      </c>
      <c r="K56" s="94">
        <v>4</v>
      </c>
      <c r="L56" s="20">
        <v>9.92</v>
      </c>
      <c r="M56" s="13"/>
      <c r="N56" s="21">
        <f t="shared" si="9"/>
        <v>2.48</v>
      </c>
      <c r="O56" s="12">
        <v>1</v>
      </c>
      <c r="P56" s="13">
        <v>1</v>
      </c>
      <c r="Q56" s="14">
        <f t="shared" si="7"/>
        <v>1</v>
      </c>
      <c r="R56" s="508">
        <f t="shared" si="4"/>
        <v>0.25</v>
      </c>
      <c r="S56" s="105">
        <f t="shared" si="8"/>
        <v>2.48</v>
      </c>
      <c r="T56" s="422">
        <f t="shared" si="5"/>
        <v>201.61290322580646</v>
      </c>
      <c r="U56" s="423">
        <f t="shared" si="3"/>
        <v>0.5</v>
      </c>
      <c r="V56" s="24"/>
    </row>
    <row r="57" spans="1:22" ht="12.75">
      <c r="A57" s="63"/>
      <c r="B57" s="11"/>
      <c r="C57" s="24" t="s">
        <v>124</v>
      </c>
      <c r="D57" s="542" t="s">
        <v>133</v>
      </c>
      <c r="E57" s="542"/>
      <c r="F57" s="65" t="s">
        <v>123</v>
      </c>
      <c r="G57" s="64">
        <v>500</v>
      </c>
      <c r="H57" s="15" t="s">
        <v>14</v>
      </c>
      <c r="I57" s="49">
        <v>500</v>
      </c>
      <c r="J57" s="78" t="s">
        <v>20</v>
      </c>
      <c r="K57" s="19">
        <v>4.5</v>
      </c>
      <c r="L57" s="20">
        <v>16.05</v>
      </c>
      <c r="M57" s="13"/>
      <c r="N57" s="21">
        <f t="shared" si="9"/>
        <v>4.0125000000000002</v>
      </c>
      <c r="O57" s="12">
        <v>1</v>
      </c>
      <c r="P57" s="13">
        <v>1</v>
      </c>
      <c r="Q57" s="14">
        <f t="shared" si="7"/>
        <v>1</v>
      </c>
      <c r="R57" s="508">
        <f t="shared" si="4"/>
        <v>0.25</v>
      </c>
      <c r="S57" s="105">
        <f t="shared" si="8"/>
        <v>4.0125000000000002</v>
      </c>
      <c r="T57" s="422">
        <f t="shared" si="5"/>
        <v>124.61059190031152</v>
      </c>
      <c r="U57" s="423">
        <f t="shared" si="3"/>
        <v>0.5</v>
      </c>
      <c r="V57" s="24"/>
    </row>
    <row r="58" spans="1:22" ht="12.75">
      <c r="A58" s="63"/>
      <c r="B58" s="11"/>
      <c r="C58" s="24" t="s">
        <v>124</v>
      </c>
      <c r="D58" s="542" t="s">
        <v>139</v>
      </c>
      <c r="E58" s="542"/>
      <c r="F58" s="65" t="s">
        <v>123</v>
      </c>
      <c r="G58" s="64">
        <v>500</v>
      </c>
      <c r="H58" s="15" t="s">
        <v>14</v>
      </c>
      <c r="I58" s="49">
        <v>500</v>
      </c>
      <c r="J58" s="78" t="s">
        <v>20</v>
      </c>
      <c r="K58" s="19">
        <v>4.5</v>
      </c>
      <c r="L58" s="20">
        <v>14.13</v>
      </c>
      <c r="M58" s="13"/>
      <c r="N58" s="21">
        <f t="shared" si="9"/>
        <v>3.5325000000000002</v>
      </c>
      <c r="O58" s="12">
        <v>1</v>
      </c>
      <c r="P58" s="13">
        <v>1</v>
      </c>
      <c r="Q58" s="14">
        <f t="shared" si="7"/>
        <v>1</v>
      </c>
      <c r="R58" s="508">
        <f t="shared" si="4"/>
        <v>0.25</v>
      </c>
      <c r="S58" s="105">
        <f t="shared" si="8"/>
        <v>3.5325000000000002</v>
      </c>
      <c r="T58" s="422">
        <f t="shared" si="5"/>
        <v>141.54281670205236</v>
      </c>
      <c r="U58" s="423">
        <f t="shared" si="3"/>
        <v>0.5</v>
      </c>
      <c r="V58" s="24"/>
    </row>
    <row r="59" spans="1:22" ht="12.75">
      <c r="A59" s="63"/>
      <c r="B59" s="11"/>
      <c r="C59" s="24" t="s">
        <v>124</v>
      </c>
      <c r="D59" s="524" t="s">
        <v>140</v>
      </c>
      <c r="E59" s="524"/>
      <c r="F59" s="96" t="s">
        <v>123</v>
      </c>
      <c r="G59" s="95">
        <v>500</v>
      </c>
      <c r="H59" s="81" t="s">
        <v>14</v>
      </c>
      <c r="I59" s="89">
        <v>500</v>
      </c>
      <c r="J59" s="97" t="s">
        <v>20</v>
      </c>
      <c r="K59" s="94">
        <v>4.5</v>
      </c>
      <c r="L59" s="20">
        <v>11.16</v>
      </c>
      <c r="M59" s="13"/>
      <c r="N59" s="21">
        <f t="shared" si="9"/>
        <v>2.79</v>
      </c>
      <c r="O59" s="12">
        <v>1</v>
      </c>
      <c r="P59" s="13">
        <v>1</v>
      </c>
      <c r="Q59" s="14">
        <f t="shared" si="7"/>
        <v>1</v>
      </c>
      <c r="R59" s="508">
        <f t="shared" si="4"/>
        <v>0.25</v>
      </c>
      <c r="S59" s="105">
        <f t="shared" si="8"/>
        <v>2.79</v>
      </c>
      <c r="T59" s="422">
        <f t="shared" si="5"/>
        <v>179.21146953405017</v>
      </c>
      <c r="U59" s="423">
        <f t="shared" si="3"/>
        <v>0.5</v>
      </c>
      <c r="V59" s="24"/>
    </row>
    <row r="60" spans="1:22" ht="12.75">
      <c r="A60" s="63"/>
      <c r="B60" s="11"/>
      <c r="C60" s="24" t="s">
        <v>124</v>
      </c>
      <c r="D60" s="542" t="s">
        <v>141</v>
      </c>
      <c r="E60" s="542"/>
      <c r="F60" s="65" t="s">
        <v>123</v>
      </c>
      <c r="G60" s="64">
        <v>500</v>
      </c>
      <c r="H60" s="15" t="s">
        <v>14</v>
      </c>
      <c r="I60" s="49">
        <v>500</v>
      </c>
      <c r="J60" s="78" t="s">
        <v>20</v>
      </c>
      <c r="K60" s="19">
        <v>5</v>
      </c>
      <c r="L60" s="20">
        <v>19.63</v>
      </c>
      <c r="M60" s="13"/>
      <c r="N60" s="21">
        <f t="shared" si="9"/>
        <v>4.9074999999999998</v>
      </c>
      <c r="O60" s="12">
        <v>1</v>
      </c>
      <c r="P60" s="13">
        <v>1</v>
      </c>
      <c r="Q60" s="14">
        <f t="shared" si="7"/>
        <v>1</v>
      </c>
      <c r="R60" s="508">
        <f t="shared" si="4"/>
        <v>0.25</v>
      </c>
      <c r="S60" s="105">
        <f t="shared" si="8"/>
        <v>4.9074999999999998</v>
      </c>
      <c r="T60" s="422">
        <f t="shared" si="5"/>
        <v>101.88487009679064</v>
      </c>
      <c r="U60" s="423">
        <f t="shared" si="3"/>
        <v>0.5</v>
      </c>
      <c r="V60" s="24"/>
    </row>
    <row r="61" spans="1:22" ht="12.75">
      <c r="A61" s="63"/>
      <c r="B61" s="11"/>
      <c r="C61" s="24" t="s">
        <v>124</v>
      </c>
      <c r="D61" s="539" t="s">
        <v>142</v>
      </c>
      <c r="E61" s="539"/>
      <c r="F61" s="99" t="s">
        <v>123</v>
      </c>
      <c r="G61" s="100">
        <v>500</v>
      </c>
      <c r="H61" s="77" t="s">
        <v>14</v>
      </c>
      <c r="I61" s="98">
        <v>500</v>
      </c>
      <c r="J61" s="101" t="s">
        <v>20</v>
      </c>
      <c r="K61" s="102">
        <v>5</v>
      </c>
      <c r="L61" s="20">
        <v>14.72</v>
      </c>
      <c r="M61" s="13"/>
      <c r="N61" s="21">
        <f t="shared" si="9"/>
        <v>3.68</v>
      </c>
      <c r="O61" s="12">
        <v>1</v>
      </c>
      <c r="P61" s="13">
        <v>1</v>
      </c>
      <c r="Q61" s="14">
        <f t="shared" si="7"/>
        <v>1</v>
      </c>
      <c r="R61" s="508">
        <f t="shared" si="4"/>
        <v>0.25</v>
      </c>
      <c r="S61" s="105">
        <f t="shared" si="8"/>
        <v>3.68</v>
      </c>
      <c r="T61" s="422">
        <f t="shared" si="5"/>
        <v>135.86956521739131</v>
      </c>
      <c r="U61" s="423">
        <f t="shared" si="3"/>
        <v>0.50000000000000011</v>
      </c>
      <c r="V61" s="24"/>
    </row>
    <row r="62" spans="1:22" ht="12.75">
      <c r="A62" s="63"/>
      <c r="B62" s="11"/>
      <c r="C62" s="24" t="s">
        <v>124</v>
      </c>
      <c r="D62" s="524" t="s">
        <v>140</v>
      </c>
      <c r="E62" s="524"/>
      <c r="F62" s="96" t="s">
        <v>123</v>
      </c>
      <c r="G62" s="95">
        <v>500</v>
      </c>
      <c r="H62" s="81" t="s">
        <v>14</v>
      </c>
      <c r="I62" s="89">
        <v>500</v>
      </c>
      <c r="J62" s="97" t="s">
        <v>20</v>
      </c>
      <c r="K62" s="94">
        <v>5</v>
      </c>
      <c r="L62" s="20">
        <v>14.46</v>
      </c>
      <c r="M62" s="13"/>
      <c r="N62" s="21">
        <f t="shared" si="9"/>
        <v>3.6150000000000002</v>
      </c>
      <c r="O62" s="12">
        <v>1</v>
      </c>
      <c r="P62" s="13">
        <v>1</v>
      </c>
      <c r="Q62" s="14">
        <f t="shared" si="7"/>
        <v>1</v>
      </c>
      <c r="R62" s="508">
        <f t="shared" si="4"/>
        <v>0.25</v>
      </c>
      <c r="S62" s="105">
        <f t="shared" si="8"/>
        <v>3.6150000000000002</v>
      </c>
      <c r="T62" s="422">
        <f t="shared" si="5"/>
        <v>138.31258644536652</v>
      </c>
      <c r="U62" s="423">
        <f t="shared" si="3"/>
        <v>0.5</v>
      </c>
      <c r="V62" s="24"/>
    </row>
    <row r="63" spans="1:22" ht="12.75">
      <c r="A63" s="63"/>
      <c r="B63" s="11"/>
      <c r="C63" s="24" t="s">
        <v>124</v>
      </c>
      <c r="D63" s="542" t="s">
        <v>143</v>
      </c>
      <c r="E63" s="542"/>
      <c r="F63" s="65" t="s">
        <v>123</v>
      </c>
      <c r="G63" s="64">
        <v>500</v>
      </c>
      <c r="H63" s="15" t="s">
        <v>14</v>
      </c>
      <c r="I63" s="49">
        <v>500</v>
      </c>
      <c r="J63" s="78" t="s">
        <v>20</v>
      </c>
      <c r="K63" s="19">
        <v>5</v>
      </c>
      <c r="L63" s="20">
        <v>8.41</v>
      </c>
      <c r="M63" s="13"/>
      <c r="N63" s="21">
        <f t="shared" si="9"/>
        <v>2.1025</v>
      </c>
      <c r="O63" s="12">
        <v>1</v>
      </c>
      <c r="P63" s="13">
        <v>1</v>
      </c>
      <c r="Q63" s="14">
        <f t="shared" si="7"/>
        <v>1</v>
      </c>
      <c r="R63" s="508">
        <f t="shared" si="4"/>
        <v>0.25</v>
      </c>
      <c r="S63" s="105">
        <f t="shared" si="8"/>
        <v>2.1025</v>
      </c>
      <c r="T63" s="422">
        <f t="shared" si="5"/>
        <v>237.81212841854935</v>
      </c>
      <c r="U63" s="423">
        <f t="shared" si="3"/>
        <v>0.5</v>
      </c>
      <c r="V63" s="24"/>
    </row>
    <row r="64" spans="1:22" ht="12.75">
      <c r="A64" s="63"/>
      <c r="B64" s="11"/>
      <c r="C64" s="24" t="s">
        <v>124</v>
      </c>
      <c r="D64" s="542" t="s">
        <v>144</v>
      </c>
      <c r="E64" s="542"/>
      <c r="F64" s="65" t="s">
        <v>123</v>
      </c>
      <c r="G64" s="64">
        <v>500</v>
      </c>
      <c r="H64" s="15" t="s">
        <v>14</v>
      </c>
      <c r="I64" s="49">
        <v>500</v>
      </c>
      <c r="J64" s="78" t="s">
        <v>20</v>
      </c>
      <c r="K64" s="19">
        <v>5</v>
      </c>
      <c r="L64" s="20">
        <v>6.2</v>
      </c>
      <c r="M64" s="13"/>
      <c r="N64" s="21">
        <f t="shared" si="9"/>
        <v>1.55</v>
      </c>
      <c r="O64" s="12">
        <v>1</v>
      </c>
      <c r="P64" s="13">
        <v>1</v>
      </c>
      <c r="Q64" s="14">
        <f t="shared" si="7"/>
        <v>1</v>
      </c>
      <c r="R64" s="508">
        <f t="shared" si="4"/>
        <v>0.25</v>
      </c>
      <c r="S64" s="105">
        <f t="shared" si="8"/>
        <v>1.55</v>
      </c>
      <c r="T64" s="422">
        <f t="shared" si="5"/>
        <v>322.58064516129031</v>
      </c>
      <c r="U64" s="423">
        <f t="shared" si="3"/>
        <v>0.5</v>
      </c>
      <c r="V64" s="24"/>
    </row>
    <row r="65" spans="1:22" ht="12.75">
      <c r="A65" s="63"/>
      <c r="B65" s="11"/>
      <c r="C65" s="24" t="s">
        <v>124</v>
      </c>
      <c r="D65" s="539" t="s">
        <v>142</v>
      </c>
      <c r="E65" s="539"/>
      <c r="F65" s="99" t="s">
        <v>123</v>
      </c>
      <c r="G65" s="100">
        <v>500</v>
      </c>
      <c r="H65" s="77" t="s">
        <v>14</v>
      </c>
      <c r="I65" s="98">
        <v>500</v>
      </c>
      <c r="J65" s="101" t="s">
        <v>20</v>
      </c>
      <c r="K65" s="102">
        <v>6</v>
      </c>
      <c r="L65" s="20">
        <v>20.6</v>
      </c>
      <c r="M65" s="13"/>
      <c r="N65" s="21">
        <f t="shared" si="9"/>
        <v>5.15</v>
      </c>
      <c r="O65" s="12">
        <v>1</v>
      </c>
      <c r="P65" s="13">
        <v>1</v>
      </c>
      <c r="Q65" s="14">
        <f t="shared" ref="Q65:Q75" si="10">O65*P65</f>
        <v>1</v>
      </c>
      <c r="R65" s="508">
        <f t="shared" si="4"/>
        <v>0.25</v>
      </c>
      <c r="S65" s="105">
        <f t="shared" si="8"/>
        <v>5.15</v>
      </c>
      <c r="T65" s="422">
        <f t="shared" si="5"/>
        <v>97.087378640776691</v>
      </c>
      <c r="U65" s="423">
        <f t="shared" si="3"/>
        <v>0.5</v>
      </c>
      <c r="V65" s="24"/>
    </row>
    <row r="66" spans="1:22" ht="12.75">
      <c r="A66" s="63"/>
      <c r="B66" s="11"/>
      <c r="C66" s="24" t="s">
        <v>124</v>
      </c>
      <c r="D66" s="524" t="s">
        <v>140</v>
      </c>
      <c r="E66" s="524"/>
      <c r="F66" s="96" t="s">
        <v>123</v>
      </c>
      <c r="G66" s="95">
        <v>500</v>
      </c>
      <c r="H66" s="81" t="s">
        <v>14</v>
      </c>
      <c r="I66" s="89">
        <v>500</v>
      </c>
      <c r="J66" s="97" t="s">
        <v>20</v>
      </c>
      <c r="K66" s="94">
        <v>6</v>
      </c>
      <c r="L66" s="20">
        <v>17.350000000000001</v>
      </c>
      <c r="M66" s="13"/>
      <c r="N66" s="21">
        <f t="shared" si="9"/>
        <v>4.3375000000000004</v>
      </c>
      <c r="O66" s="12">
        <v>1</v>
      </c>
      <c r="P66" s="13">
        <v>1</v>
      </c>
      <c r="Q66" s="14">
        <f t="shared" si="10"/>
        <v>1</v>
      </c>
      <c r="R66" s="508">
        <f t="shared" si="4"/>
        <v>0.25</v>
      </c>
      <c r="S66" s="105">
        <f t="shared" si="8"/>
        <v>4.3375000000000004</v>
      </c>
      <c r="T66" s="422">
        <f t="shared" si="5"/>
        <v>115.27377521613832</v>
      </c>
      <c r="U66" s="423">
        <f t="shared" si="3"/>
        <v>0.5</v>
      </c>
      <c r="V66" s="24"/>
    </row>
    <row r="67" spans="1:22" ht="12.75">
      <c r="A67" s="63"/>
      <c r="B67" s="11"/>
      <c r="C67" s="24" t="s">
        <v>124</v>
      </c>
      <c r="D67" s="542" t="s">
        <v>143</v>
      </c>
      <c r="E67" s="542"/>
      <c r="F67" s="65" t="s">
        <v>123</v>
      </c>
      <c r="G67" s="64">
        <v>500</v>
      </c>
      <c r="H67" s="15" t="s">
        <v>14</v>
      </c>
      <c r="I67" s="49">
        <v>500</v>
      </c>
      <c r="J67" s="78" t="s">
        <v>20</v>
      </c>
      <c r="K67" s="19">
        <v>6</v>
      </c>
      <c r="L67" s="20">
        <v>11.78</v>
      </c>
      <c r="M67" s="13"/>
      <c r="N67" s="21">
        <f t="shared" si="9"/>
        <v>2.9449999999999998</v>
      </c>
      <c r="O67" s="12">
        <v>1</v>
      </c>
      <c r="P67" s="13">
        <v>1</v>
      </c>
      <c r="Q67" s="14">
        <f t="shared" si="10"/>
        <v>1</v>
      </c>
      <c r="R67" s="508">
        <f t="shared" si="4"/>
        <v>0.25</v>
      </c>
      <c r="S67" s="105">
        <f t="shared" si="8"/>
        <v>2.9449999999999998</v>
      </c>
      <c r="T67" s="422">
        <f t="shared" si="5"/>
        <v>169.77928692699493</v>
      </c>
      <c r="U67" s="423">
        <f t="shared" si="3"/>
        <v>0.50000000000000011</v>
      </c>
      <c r="V67" s="24"/>
    </row>
    <row r="68" spans="1:22" ht="12.75">
      <c r="A68" s="63"/>
      <c r="B68" s="11"/>
      <c r="C68" s="24" t="s">
        <v>124</v>
      </c>
      <c r="D68" s="542" t="s">
        <v>144</v>
      </c>
      <c r="E68" s="542"/>
      <c r="F68" s="65" t="s">
        <v>123</v>
      </c>
      <c r="G68" s="64">
        <v>500</v>
      </c>
      <c r="H68" s="15" t="s">
        <v>14</v>
      </c>
      <c r="I68" s="49">
        <v>500</v>
      </c>
      <c r="J68" s="78" t="s">
        <v>20</v>
      </c>
      <c r="K68" s="19">
        <v>6</v>
      </c>
      <c r="L68" s="20">
        <v>9.92</v>
      </c>
      <c r="M68" s="13"/>
      <c r="N68" s="21">
        <f t="shared" si="9"/>
        <v>2.48</v>
      </c>
      <c r="O68" s="12">
        <v>1</v>
      </c>
      <c r="P68" s="13">
        <v>1</v>
      </c>
      <c r="Q68" s="14">
        <f t="shared" si="10"/>
        <v>1</v>
      </c>
      <c r="R68" s="508">
        <f t="shared" si="4"/>
        <v>0.25</v>
      </c>
      <c r="S68" s="105">
        <f t="shared" si="8"/>
        <v>2.48</v>
      </c>
      <c r="T68" s="422">
        <f t="shared" si="5"/>
        <v>201.61290322580646</v>
      </c>
      <c r="U68" s="423">
        <f t="shared" ref="U68:U75" si="11">T68*S68/1000</f>
        <v>0.5</v>
      </c>
      <c r="V68" s="24"/>
    </row>
    <row r="69" spans="1:22" ht="12.75">
      <c r="A69" s="63"/>
      <c r="B69" s="11"/>
      <c r="C69" s="24" t="s">
        <v>124</v>
      </c>
      <c r="D69" s="542" t="s">
        <v>145</v>
      </c>
      <c r="E69" s="542"/>
      <c r="F69" s="65" t="s">
        <v>123</v>
      </c>
      <c r="G69" s="64">
        <v>500</v>
      </c>
      <c r="H69" s="15" t="s">
        <v>14</v>
      </c>
      <c r="I69" s="49">
        <v>500</v>
      </c>
      <c r="J69" s="78" t="s">
        <v>20</v>
      </c>
      <c r="K69" s="19">
        <v>7</v>
      </c>
      <c r="L69" s="20">
        <v>21.98</v>
      </c>
      <c r="M69" s="13"/>
      <c r="N69" s="21">
        <f t="shared" si="9"/>
        <v>5.4950000000000001</v>
      </c>
      <c r="O69" s="12">
        <v>1</v>
      </c>
      <c r="P69" s="13">
        <v>1</v>
      </c>
      <c r="Q69" s="14">
        <f t="shared" si="10"/>
        <v>1</v>
      </c>
      <c r="R69" s="508">
        <f t="shared" ref="R69:R75" si="12">G69*I69*Q69/1000000</f>
        <v>0.25</v>
      </c>
      <c r="S69" s="105">
        <f t="shared" si="8"/>
        <v>5.4950000000000001</v>
      </c>
      <c r="T69" s="422">
        <f t="shared" ref="T69:T75" si="13">2000/L69</f>
        <v>90.99181073703366</v>
      </c>
      <c r="U69" s="423">
        <f t="shared" si="11"/>
        <v>0.49999999999999994</v>
      </c>
      <c r="V69" s="24"/>
    </row>
    <row r="70" spans="1:22" ht="12.75">
      <c r="A70" s="63"/>
      <c r="B70" s="11"/>
      <c r="C70" s="24" t="s">
        <v>124</v>
      </c>
      <c r="D70" s="542" t="s">
        <v>146</v>
      </c>
      <c r="E70" s="542"/>
      <c r="F70" s="65" t="s">
        <v>123</v>
      </c>
      <c r="G70" s="64">
        <v>500</v>
      </c>
      <c r="H70" s="15" t="s">
        <v>14</v>
      </c>
      <c r="I70" s="49">
        <v>500</v>
      </c>
      <c r="J70" s="78" t="s">
        <v>20</v>
      </c>
      <c r="K70" s="19">
        <v>7</v>
      </c>
      <c r="L70" s="20">
        <v>14.65</v>
      </c>
      <c r="M70" s="13"/>
      <c r="N70" s="21">
        <f t="shared" si="9"/>
        <v>3.6625000000000001</v>
      </c>
      <c r="O70" s="12">
        <v>1</v>
      </c>
      <c r="P70" s="13">
        <v>1</v>
      </c>
      <c r="Q70" s="14">
        <f t="shared" si="10"/>
        <v>1</v>
      </c>
      <c r="R70" s="508">
        <f t="shared" si="12"/>
        <v>0.25</v>
      </c>
      <c r="S70" s="105">
        <f t="shared" si="8"/>
        <v>3.6625000000000001</v>
      </c>
      <c r="T70" s="422">
        <f t="shared" si="13"/>
        <v>136.51877133105802</v>
      </c>
      <c r="U70" s="423">
        <f t="shared" si="11"/>
        <v>0.5</v>
      </c>
      <c r="V70" s="24"/>
    </row>
    <row r="71" spans="1:22" ht="12.75">
      <c r="A71" s="63"/>
      <c r="B71" s="11"/>
      <c r="C71" s="24" t="s">
        <v>124</v>
      </c>
      <c r="D71" s="542" t="s">
        <v>147</v>
      </c>
      <c r="E71" s="542"/>
      <c r="F71" s="65" t="s">
        <v>123</v>
      </c>
      <c r="G71" s="64">
        <v>500</v>
      </c>
      <c r="H71" s="15" t="s">
        <v>14</v>
      </c>
      <c r="I71" s="49">
        <v>500</v>
      </c>
      <c r="J71" s="78" t="s">
        <v>20</v>
      </c>
      <c r="K71" s="19">
        <v>7</v>
      </c>
      <c r="L71" s="20">
        <v>12.36</v>
      </c>
      <c r="M71" s="13"/>
      <c r="N71" s="21">
        <f t="shared" si="9"/>
        <v>3.09</v>
      </c>
      <c r="O71" s="12">
        <v>1</v>
      </c>
      <c r="P71" s="13">
        <v>1</v>
      </c>
      <c r="Q71" s="14">
        <f t="shared" si="10"/>
        <v>1</v>
      </c>
      <c r="R71" s="508">
        <f t="shared" si="12"/>
        <v>0.25</v>
      </c>
      <c r="S71" s="105">
        <f t="shared" si="8"/>
        <v>3.09</v>
      </c>
      <c r="T71" s="422">
        <f t="shared" si="13"/>
        <v>161.81229773462783</v>
      </c>
      <c r="U71" s="423">
        <f t="shared" si="11"/>
        <v>0.5</v>
      </c>
      <c r="V71" s="24"/>
    </row>
    <row r="72" spans="1:22" ht="12.75">
      <c r="A72" s="63"/>
      <c r="B72" s="11"/>
      <c r="C72" s="24" t="s">
        <v>124</v>
      </c>
      <c r="D72" s="542" t="s">
        <v>145</v>
      </c>
      <c r="E72" s="542"/>
      <c r="F72" s="65" t="s">
        <v>123</v>
      </c>
      <c r="G72" s="64">
        <v>500</v>
      </c>
      <c r="H72" s="15" t="s">
        <v>14</v>
      </c>
      <c r="I72" s="49">
        <v>500</v>
      </c>
      <c r="J72" s="78" t="s">
        <v>20</v>
      </c>
      <c r="K72" s="19">
        <v>8</v>
      </c>
      <c r="L72" s="20">
        <v>25.12</v>
      </c>
      <c r="M72" s="13"/>
      <c r="N72" s="21">
        <f t="shared" si="9"/>
        <v>6.28</v>
      </c>
      <c r="O72" s="12">
        <v>1</v>
      </c>
      <c r="P72" s="13">
        <v>1</v>
      </c>
      <c r="Q72" s="14">
        <f t="shared" si="10"/>
        <v>1</v>
      </c>
      <c r="R72" s="508">
        <f t="shared" si="12"/>
        <v>0.25</v>
      </c>
      <c r="S72" s="105">
        <f t="shared" si="8"/>
        <v>6.28</v>
      </c>
      <c r="T72" s="422">
        <f t="shared" si="13"/>
        <v>79.617834394904449</v>
      </c>
      <c r="U72" s="423">
        <f t="shared" si="11"/>
        <v>0.49999999999999994</v>
      </c>
      <c r="V72" s="24"/>
    </row>
    <row r="73" spans="1:22" ht="12.75">
      <c r="A73" s="63"/>
      <c r="B73" s="11"/>
      <c r="C73" s="24" t="s">
        <v>124</v>
      </c>
      <c r="D73" s="542" t="s">
        <v>145</v>
      </c>
      <c r="E73" s="542"/>
      <c r="F73" s="65" t="s">
        <v>123</v>
      </c>
      <c r="G73" s="64">
        <v>500</v>
      </c>
      <c r="H73" s="15" t="s">
        <v>14</v>
      </c>
      <c r="I73" s="49">
        <v>500</v>
      </c>
      <c r="J73" s="78" t="s">
        <v>20</v>
      </c>
      <c r="K73" s="19">
        <v>8</v>
      </c>
      <c r="L73" s="20">
        <v>28.26</v>
      </c>
      <c r="M73" s="13"/>
      <c r="N73" s="21">
        <f t="shared" si="9"/>
        <v>7.0650000000000004</v>
      </c>
      <c r="O73" s="12">
        <v>1</v>
      </c>
      <c r="P73" s="13">
        <v>1</v>
      </c>
      <c r="Q73" s="14">
        <f t="shared" si="10"/>
        <v>1</v>
      </c>
      <c r="R73" s="508">
        <f t="shared" si="12"/>
        <v>0.25</v>
      </c>
      <c r="S73" s="105">
        <f t="shared" si="8"/>
        <v>7.0650000000000004</v>
      </c>
      <c r="T73" s="422">
        <f t="shared" si="13"/>
        <v>70.771408351026182</v>
      </c>
      <c r="U73" s="423">
        <f t="shared" si="11"/>
        <v>0.5</v>
      </c>
      <c r="V73" s="24"/>
    </row>
    <row r="74" spans="1:22" ht="12.75">
      <c r="A74" s="63"/>
      <c r="B74" s="11"/>
      <c r="C74" s="24" t="s">
        <v>124</v>
      </c>
      <c r="D74" s="542" t="s">
        <v>146</v>
      </c>
      <c r="E74" s="542"/>
      <c r="F74" s="65" t="s">
        <v>123</v>
      </c>
      <c r="G74" s="64">
        <v>500</v>
      </c>
      <c r="H74" s="15" t="s">
        <v>14</v>
      </c>
      <c r="I74" s="49">
        <v>500</v>
      </c>
      <c r="J74" s="78" t="s">
        <v>20</v>
      </c>
      <c r="K74" s="19">
        <v>8</v>
      </c>
      <c r="L74" s="20">
        <v>18.84</v>
      </c>
      <c r="M74" s="13"/>
      <c r="N74" s="21">
        <f t="shared" si="9"/>
        <v>4.71</v>
      </c>
      <c r="O74" s="12">
        <v>1</v>
      </c>
      <c r="P74" s="13">
        <v>1</v>
      </c>
      <c r="Q74" s="14">
        <f t="shared" si="10"/>
        <v>1</v>
      </c>
      <c r="R74" s="508">
        <f t="shared" si="12"/>
        <v>0.25</v>
      </c>
      <c r="S74" s="105">
        <f t="shared" si="8"/>
        <v>4.71</v>
      </c>
      <c r="T74" s="422">
        <f t="shared" si="13"/>
        <v>106.15711252653928</v>
      </c>
      <c r="U74" s="423">
        <f t="shared" si="11"/>
        <v>0.5</v>
      </c>
      <c r="V74" s="24"/>
    </row>
    <row r="75" spans="1:22" ht="13.5" thickBot="1">
      <c r="A75" s="175"/>
      <c r="B75" s="131"/>
      <c r="C75" s="131" t="s">
        <v>124</v>
      </c>
      <c r="D75" s="544" t="s">
        <v>147</v>
      </c>
      <c r="E75" s="544"/>
      <c r="F75" s="116" t="s">
        <v>123</v>
      </c>
      <c r="G75" s="513">
        <v>500</v>
      </c>
      <c r="H75" s="178" t="s">
        <v>14</v>
      </c>
      <c r="I75" s="156">
        <v>500</v>
      </c>
      <c r="J75" s="514" t="s">
        <v>20</v>
      </c>
      <c r="K75" s="117">
        <v>8</v>
      </c>
      <c r="L75" s="515">
        <v>15.7</v>
      </c>
      <c r="M75" s="115"/>
      <c r="N75" s="516">
        <f t="shared" si="9"/>
        <v>3.9249999999999998</v>
      </c>
      <c r="O75" s="114">
        <v>1</v>
      </c>
      <c r="P75" s="115">
        <v>1</v>
      </c>
      <c r="Q75" s="130">
        <f t="shared" si="10"/>
        <v>1</v>
      </c>
      <c r="R75" s="510">
        <f t="shared" si="12"/>
        <v>0.25</v>
      </c>
      <c r="S75" s="511">
        <f t="shared" si="8"/>
        <v>3.9249999999999998</v>
      </c>
      <c r="T75" s="480">
        <f t="shared" si="13"/>
        <v>127.38853503184714</v>
      </c>
      <c r="U75" s="461">
        <f t="shared" si="11"/>
        <v>0.5</v>
      </c>
      <c r="V75" s="131"/>
    </row>
    <row r="76" spans="1:22">
      <c r="F76" s="62"/>
      <c r="H76" s="79"/>
      <c r="I76" s="79"/>
    </row>
    <row r="77" spans="1:22">
      <c r="F77" s="62"/>
    </row>
    <row r="78" spans="1:22">
      <c r="F78" s="62"/>
    </row>
    <row r="79" spans="1:22">
      <c r="F79" s="62"/>
    </row>
  </sheetData>
  <autoFilter ref="C3:K75"/>
  <mergeCells count="73">
    <mergeCell ref="D74:E74"/>
    <mergeCell ref="D75:E75"/>
    <mergeCell ref="D70:E70"/>
    <mergeCell ref="D71:E71"/>
    <mergeCell ref="D72:E72"/>
    <mergeCell ref="D73:E73"/>
    <mergeCell ref="D66:E66"/>
    <mergeCell ref="D67:E67"/>
    <mergeCell ref="D68:E68"/>
    <mergeCell ref="D69:E69"/>
    <mergeCell ref="D62:E62"/>
    <mergeCell ref="D63:E63"/>
    <mergeCell ref="D64:E64"/>
    <mergeCell ref="D65:E65"/>
    <mergeCell ref="D58:E58"/>
    <mergeCell ref="D59:E59"/>
    <mergeCell ref="D60:E60"/>
    <mergeCell ref="D61:E61"/>
    <mergeCell ref="D54:E54"/>
    <mergeCell ref="D55:E55"/>
    <mergeCell ref="D56:E56"/>
    <mergeCell ref="D57:E57"/>
    <mergeCell ref="D21:E21"/>
    <mergeCell ref="D53:E53"/>
    <mergeCell ref="D16:E16"/>
    <mergeCell ref="D17:E17"/>
    <mergeCell ref="D19:E19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41:E41"/>
    <mergeCell ref="D32:E32"/>
    <mergeCell ref="D33:E33"/>
    <mergeCell ref="D34:E34"/>
    <mergeCell ref="D35:E35"/>
    <mergeCell ref="D36:E36"/>
    <mergeCell ref="D37:E37"/>
    <mergeCell ref="D51:E51"/>
    <mergeCell ref="D52:E52"/>
    <mergeCell ref="D18:E18"/>
    <mergeCell ref="D46:E46"/>
    <mergeCell ref="D47:E47"/>
    <mergeCell ref="D48:E48"/>
    <mergeCell ref="D49:E49"/>
    <mergeCell ref="D42:E42"/>
    <mergeCell ref="D43:E43"/>
    <mergeCell ref="D44:E44"/>
    <mergeCell ref="A1:V1"/>
    <mergeCell ref="D2:K2"/>
    <mergeCell ref="D12:E12"/>
    <mergeCell ref="D13:E13"/>
    <mergeCell ref="D4:E4"/>
    <mergeCell ref="D50:E50"/>
    <mergeCell ref="D45:E45"/>
    <mergeCell ref="D38:E38"/>
    <mergeCell ref="D39:E39"/>
    <mergeCell ref="D40:E40"/>
    <mergeCell ref="D5:E5"/>
    <mergeCell ref="D6:E6"/>
    <mergeCell ref="D7:E7"/>
    <mergeCell ref="D15:E15"/>
    <mergeCell ref="D8:E8"/>
    <mergeCell ref="D9:E9"/>
    <mergeCell ref="D10:E10"/>
    <mergeCell ref="D11:E11"/>
  </mergeCells>
  <phoneticPr fontId="3" type="noConversion"/>
  <printOptions horizontalCentered="1"/>
  <pageMargins left="0.23" right="0.27559055118110237" top="0.51" bottom="0.38" header="0.23622047244094491" footer="0.15748031496062992"/>
  <pageSetup paperSize="9" orientation="landscape" horizontalDpi="4294967293" verticalDpi="4294967293" r:id="rId1"/>
  <headerFooter alignWithMargins="0">
    <oddHeader>&amp;L&amp;"Times New Roman,常规"&amp;F</oddHeader>
    <oddFooter>&amp;C第 &amp;P 页，共 &amp;N 页&amp;R&amp;"Times New Roman,常规"&amp;D</oddFooter>
  </headerFooter>
  <rowBreaks count="1" manualBreakCount="1">
    <brk id="37" max="2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AB72"/>
  <sheetViews>
    <sheetView zoomScaleNormal="100" workbookViewId="0">
      <pane ySplit="3" topLeftCell="A4" activePane="bottomLeft" state="frozen"/>
      <selection pane="bottomLeft" activeCell="R2" sqref="R2"/>
    </sheetView>
  </sheetViews>
  <sheetFormatPr defaultRowHeight="12"/>
  <cols>
    <col min="1" max="1" width="9.5" style="3" customWidth="1"/>
    <col min="2" max="2" width="6" style="3" customWidth="1"/>
    <col min="3" max="3" width="4.75" style="3" bestFit="1" customWidth="1"/>
    <col min="4" max="4" width="4" style="3" customWidth="1"/>
    <col min="5" max="5" width="3.375" style="3" customWidth="1"/>
    <col min="6" max="6" width="3.875" style="3" customWidth="1"/>
    <col min="7" max="7" width="2.75" style="3" customWidth="1"/>
    <col min="8" max="8" width="3.625" style="3" customWidth="1"/>
    <col min="9" max="9" width="2.375" style="3" customWidth="1"/>
    <col min="10" max="10" width="3.875" style="3" customWidth="1"/>
    <col min="11" max="11" width="4.875" style="3" customWidth="1"/>
    <col min="12" max="12" width="7.375" style="3" customWidth="1"/>
    <col min="13" max="13" width="5.75" style="3" customWidth="1"/>
    <col min="14" max="14" width="6" style="3" customWidth="1"/>
    <col min="15" max="17" width="4.375" style="3" customWidth="1"/>
    <col min="18" max="18" width="5.5" style="3" customWidth="1"/>
    <col min="19" max="19" width="7.625" style="3" customWidth="1"/>
    <col min="20" max="20" width="6.75" style="3" customWidth="1"/>
    <col min="21" max="21" width="5.125" style="3" customWidth="1"/>
    <col min="22" max="22" width="10" style="3" customWidth="1"/>
    <col min="23" max="16384" width="9" style="3"/>
  </cols>
  <sheetData>
    <row r="1" spans="1:28" ht="22.5">
      <c r="A1" s="521" t="s">
        <v>468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</row>
    <row r="2" spans="1:28" ht="14.25" customHeight="1">
      <c r="A2" s="66" t="s">
        <v>0</v>
      </c>
      <c r="B2" s="68" t="s">
        <v>150</v>
      </c>
      <c r="C2" s="66" t="s">
        <v>469</v>
      </c>
      <c r="D2" s="530" t="s">
        <v>1</v>
      </c>
      <c r="E2" s="522"/>
      <c r="F2" s="522"/>
      <c r="G2" s="522"/>
      <c r="H2" s="522"/>
      <c r="I2" s="522"/>
      <c r="J2" s="522"/>
      <c r="K2" s="523"/>
      <c r="L2" s="66" t="s">
        <v>2</v>
      </c>
      <c r="M2" s="66" t="s">
        <v>3</v>
      </c>
      <c r="N2" s="66" t="s">
        <v>4</v>
      </c>
      <c r="O2" s="66" t="s">
        <v>5</v>
      </c>
      <c r="P2" s="66" t="s">
        <v>6</v>
      </c>
      <c r="Q2" s="66" t="s">
        <v>7</v>
      </c>
      <c r="R2" s="66" t="s">
        <v>493</v>
      </c>
      <c r="S2" s="66" t="s">
        <v>8</v>
      </c>
      <c r="T2" s="66" t="s">
        <v>9</v>
      </c>
      <c r="U2" s="67" t="s">
        <v>10</v>
      </c>
      <c r="V2" s="68" t="s">
        <v>11</v>
      </c>
      <c r="W2" s="8"/>
    </row>
    <row r="3" spans="1:28" ht="14.25" customHeight="1">
      <c r="A3" s="63"/>
      <c r="B3" s="172"/>
      <c r="C3" s="76"/>
      <c r="D3" s="167"/>
      <c r="E3" s="167"/>
      <c r="F3" s="167"/>
      <c r="G3" s="167"/>
      <c r="H3" s="167"/>
      <c r="I3" s="167"/>
      <c r="J3" s="167"/>
      <c r="K3" s="172"/>
      <c r="L3" s="167"/>
      <c r="M3" s="167"/>
      <c r="N3" s="167"/>
      <c r="O3" s="103"/>
      <c r="P3" s="167"/>
      <c r="Q3" s="172"/>
      <c r="R3" s="103"/>
      <c r="S3" s="172"/>
      <c r="T3" s="103"/>
      <c r="U3" s="167"/>
      <c r="V3" s="172"/>
      <c r="W3" s="8"/>
      <c r="Z3" s="1"/>
      <c r="AA3" s="1"/>
      <c r="AB3" s="1"/>
    </row>
    <row r="4" spans="1:28" s="193" customFormat="1" ht="13.5">
      <c r="A4" s="194" t="s">
        <v>183</v>
      </c>
      <c r="B4" s="189"/>
      <c r="C4" s="402" t="s">
        <v>186</v>
      </c>
      <c r="D4" s="15">
        <v>100</v>
      </c>
      <c r="E4" s="15" t="s">
        <v>182</v>
      </c>
      <c r="F4" s="15">
        <v>100</v>
      </c>
      <c r="G4" s="15" t="s">
        <v>182</v>
      </c>
      <c r="H4" s="15">
        <v>6</v>
      </c>
      <c r="I4" s="15" t="s">
        <v>182</v>
      </c>
      <c r="J4" s="15">
        <v>8</v>
      </c>
      <c r="K4" s="190"/>
      <c r="L4" s="450">
        <v>17.2</v>
      </c>
      <c r="M4" s="493">
        <v>6000</v>
      </c>
      <c r="N4" s="494">
        <f>L4*M4/1000</f>
        <v>103.2</v>
      </c>
      <c r="O4" s="137">
        <v>1</v>
      </c>
      <c r="P4" s="191">
        <v>1</v>
      </c>
      <c r="Q4" s="138">
        <f>O4*P4</f>
        <v>1</v>
      </c>
      <c r="R4" s="487">
        <f>M4*Q4/1000</f>
        <v>6</v>
      </c>
      <c r="S4" s="488">
        <f>N4*Q4</f>
        <v>103.2</v>
      </c>
      <c r="T4" s="487">
        <f>(D4*2+F4*4)/L4</f>
        <v>34.883720930232556</v>
      </c>
      <c r="U4" s="488">
        <f>T4*S4/1000</f>
        <v>3.6</v>
      </c>
      <c r="V4" s="192"/>
      <c r="Z4" s="62"/>
      <c r="AA4" s="62"/>
      <c r="AB4" s="62"/>
    </row>
    <row r="5" spans="1:28" s="193" customFormat="1" ht="13.5">
      <c r="A5" s="188"/>
      <c r="B5" s="189"/>
      <c r="C5" s="402" t="s">
        <v>483</v>
      </c>
      <c r="D5" s="15">
        <v>125</v>
      </c>
      <c r="E5" s="15" t="s">
        <v>184</v>
      </c>
      <c r="F5" s="15">
        <v>125</v>
      </c>
      <c r="G5" s="15" t="s">
        <v>184</v>
      </c>
      <c r="H5" s="15">
        <v>6.5</v>
      </c>
      <c r="I5" s="15" t="s">
        <v>184</v>
      </c>
      <c r="J5" s="15">
        <v>9</v>
      </c>
      <c r="K5" s="190"/>
      <c r="L5" s="450">
        <v>23.8</v>
      </c>
      <c r="M5" s="493">
        <v>6000</v>
      </c>
      <c r="N5" s="494">
        <f>L5*M5/1000</f>
        <v>142.80000000000001</v>
      </c>
      <c r="O5" s="137">
        <v>1</v>
      </c>
      <c r="P5" s="191">
        <v>1</v>
      </c>
      <c r="Q5" s="138">
        <f>O5*P5</f>
        <v>1</v>
      </c>
      <c r="R5" s="487">
        <f>M5*Q5/1000</f>
        <v>6</v>
      </c>
      <c r="S5" s="488">
        <f>N5*Q5</f>
        <v>142.80000000000001</v>
      </c>
      <c r="T5" s="487">
        <f>(D5*2+F5*4)/L5</f>
        <v>31.512605042016805</v>
      </c>
      <c r="U5" s="488">
        <f>T5*S5/1000</f>
        <v>4.5</v>
      </c>
      <c r="V5" s="192"/>
      <c r="Z5" s="62"/>
      <c r="AA5" s="62"/>
      <c r="AB5" s="62"/>
    </row>
    <row r="6" spans="1:28" ht="13.5">
      <c r="A6" s="188"/>
      <c r="B6" s="189"/>
      <c r="C6" s="402" t="s">
        <v>483</v>
      </c>
      <c r="D6" s="15">
        <v>150</v>
      </c>
      <c r="E6" s="15" t="s">
        <v>184</v>
      </c>
      <c r="F6" s="15">
        <v>150</v>
      </c>
      <c r="G6" s="15" t="s">
        <v>184</v>
      </c>
      <c r="H6" s="15">
        <v>7</v>
      </c>
      <c r="I6" s="15" t="s">
        <v>184</v>
      </c>
      <c r="J6" s="15">
        <v>10</v>
      </c>
      <c r="K6" s="190"/>
      <c r="L6" s="450">
        <v>31.9</v>
      </c>
      <c r="M6" s="493">
        <v>6000</v>
      </c>
      <c r="N6" s="494">
        <f t="shared" ref="N6:N20" si="0">L6*M6/1000</f>
        <v>191.4</v>
      </c>
      <c r="O6" s="137">
        <v>1</v>
      </c>
      <c r="P6" s="191">
        <v>1</v>
      </c>
      <c r="Q6" s="138">
        <f t="shared" ref="Q6:Q20" si="1">O6*P6</f>
        <v>1</v>
      </c>
      <c r="R6" s="487">
        <f t="shared" ref="R6:R20" si="2">M6*Q6/1000</f>
        <v>6</v>
      </c>
      <c r="S6" s="488">
        <f t="shared" ref="S6:S20" si="3">N6*Q6</f>
        <v>191.4</v>
      </c>
      <c r="T6" s="487">
        <f t="shared" ref="T6:T20" si="4">(D6*2+F6*4)/L6</f>
        <v>28.213166144200628</v>
      </c>
      <c r="U6" s="488">
        <f t="shared" ref="U6:U20" si="5">T6*S6/1000</f>
        <v>5.4</v>
      </c>
      <c r="V6" s="192"/>
      <c r="Z6" s="1"/>
      <c r="AA6" s="1"/>
      <c r="AB6" s="1"/>
    </row>
    <row r="7" spans="1:28" ht="13.5">
      <c r="A7" s="188"/>
      <c r="B7" s="189"/>
      <c r="C7" s="402" t="s">
        <v>483</v>
      </c>
      <c r="D7" s="15">
        <v>175</v>
      </c>
      <c r="E7" s="15" t="s">
        <v>184</v>
      </c>
      <c r="F7" s="15">
        <v>175</v>
      </c>
      <c r="G7" s="15" t="s">
        <v>184</v>
      </c>
      <c r="H7" s="15">
        <v>7.5</v>
      </c>
      <c r="I7" s="15" t="s">
        <v>184</v>
      </c>
      <c r="J7" s="15">
        <v>11</v>
      </c>
      <c r="K7" s="190"/>
      <c r="L7" s="450">
        <v>40.299999999999997</v>
      </c>
      <c r="M7" s="493">
        <v>6000</v>
      </c>
      <c r="N7" s="494">
        <f t="shared" si="0"/>
        <v>241.79999999999998</v>
      </c>
      <c r="O7" s="137">
        <v>1</v>
      </c>
      <c r="P7" s="191">
        <v>1</v>
      </c>
      <c r="Q7" s="138">
        <f t="shared" si="1"/>
        <v>1</v>
      </c>
      <c r="R7" s="487">
        <f t="shared" si="2"/>
        <v>6</v>
      </c>
      <c r="S7" s="488">
        <f t="shared" si="3"/>
        <v>241.79999999999998</v>
      </c>
      <c r="T7" s="487">
        <f t="shared" si="4"/>
        <v>26.054590570719604</v>
      </c>
      <c r="U7" s="488">
        <f t="shared" si="5"/>
        <v>6.3</v>
      </c>
      <c r="V7" s="192"/>
    </row>
    <row r="8" spans="1:28" ht="13.5">
      <c r="A8" s="188"/>
      <c r="B8" s="189"/>
      <c r="C8" s="402" t="s">
        <v>483</v>
      </c>
      <c r="D8" s="15">
        <v>200</v>
      </c>
      <c r="E8" s="15" t="s">
        <v>184</v>
      </c>
      <c r="F8" s="15">
        <v>200</v>
      </c>
      <c r="G8" s="15" t="s">
        <v>184</v>
      </c>
      <c r="H8" s="15">
        <v>8</v>
      </c>
      <c r="I8" s="15" t="s">
        <v>184</v>
      </c>
      <c r="J8" s="15">
        <v>12</v>
      </c>
      <c r="K8" s="190"/>
      <c r="L8" s="450">
        <v>50.5</v>
      </c>
      <c r="M8" s="493">
        <v>6000</v>
      </c>
      <c r="N8" s="494">
        <f t="shared" si="0"/>
        <v>303</v>
      </c>
      <c r="O8" s="137">
        <v>1</v>
      </c>
      <c r="P8" s="191">
        <v>1</v>
      </c>
      <c r="Q8" s="138">
        <f t="shared" si="1"/>
        <v>1</v>
      </c>
      <c r="R8" s="487">
        <f t="shared" si="2"/>
        <v>6</v>
      </c>
      <c r="S8" s="488">
        <f t="shared" si="3"/>
        <v>303</v>
      </c>
      <c r="T8" s="487">
        <f t="shared" si="4"/>
        <v>23.762376237623762</v>
      </c>
      <c r="U8" s="488">
        <f t="shared" si="5"/>
        <v>7.2</v>
      </c>
      <c r="V8" s="192"/>
    </row>
    <row r="9" spans="1:28" ht="13.5">
      <c r="A9" s="188"/>
      <c r="B9" s="189"/>
      <c r="C9" s="402" t="s">
        <v>483</v>
      </c>
      <c r="D9" s="217">
        <v>200</v>
      </c>
      <c r="E9" s="217" t="s">
        <v>184</v>
      </c>
      <c r="F9" s="217">
        <v>204</v>
      </c>
      <c r="G9" s="217" t="s">
        <v>184</v>
      </c>
      <c r="H9" s="217">
        <v>12</v>
      </c>
      <c r="I9" s="217" t="s">
        <v>184</v>
      </c>
      <c r="J9" s="217">
        <v>12</v>
      </c>
      <c r="K9" s="216" t="s">
        <v>187</v>
      </c>
      <c r="L9" s="450">
        <v>56.7</v>
      </c>
      <c r="M9" s="493">
        <v>6000</v>
      </c>
      <c r="N9" s="494">
        <f t="shared" si="0"/>
        <v>340.2</v>
      </c>
      <c r="O9" s="137">
        <v>1</v>
      </c>
      <c r="P9" s="191">
        <v>1</v>
      </c>
      <c r="Q9" s="138">
        <f t="shared" si="1"/>
        <v>1</v>
      </c>
      <c r="R9" s="487">
        <f t="shared" si="2"/>
        <v>6</v>
      </c>
      <c r="S9" s="488">
        <f t="shared" si="3"/>
        <v>340.2</v>
      </c>
      <c r="T9" s="487">
        <f t="shared" si="4"/>
        <v>21.446208112874778</v>
      </c>
      <c r="U9" s="488">
        <f t="shared" si="5"/>
        <v>7.2959999999999994</v>
      </c>
      <c r="V9" s="192"/>
    </row>
    <row r="10" spans="1:28" ht="13.5">
      <c r="A10" s="188"/>
      <c r="B10" s="189"/>
      <c r="C10" s="402" t="s">
        <v>483</v>
      </c>
      <c r="D10" s="15">
        <v>250</v>
      </c>
      <c r="E10" s="15" t="s">
        <v>184</v>
      </c>
      <c r="F10" s="15">
        <v>250</v>
      </c>
      <c r="G10" s="15" t="s">
        <v>184</v>
      </c>
      <c r="H10" s="15">
        <v>9</v>
      </c>
      <c r="I10" s="15" t="s">
        <v>184</v>
      </c>
      <c r="J10" s="15">
        <v>14</v>
      </c>
      <c r="K10" s="190"/>
      <c r="L10" s="450">
        <v>72.400000000000006</v>
      </c>
      <c r="M10" s="493">
        <v>6000</v>
      </c>
      <c r="N10" s="494">
        <f t="shared" si="0"/>
        <v>434.40000000000003</v>
      </c>
      <c r="O10" s="137">
        <v>1</v>
      </c>
      <c r="P10" s="191">
        <v>1</v>
      </c>
      <c r="Q10" s="138">
        <f t="shared" si="1"/>
        <v>1</v>
      </c>
      <c r="R10" s="487">
        <f t="shared" si="2"/>
        <v>6</v>
      </c>
      <c r="S10" s="488">
        <f t="shared" si="3"/>
        <v>434.40000000000003</v>
      </c>
      <c r="T10" s="487">
        <f t="shared" si="4"/>
        <v>20.718232044198892</v>
      </c>
      <c r="U10" s="488">
        <f t="shared" si="5"/>
        <v>9</v>
      </c>
      <c r="V10" s="192"/>
    </row>
    <row r="11" spans="1:28" ht="13.5">
      <c r="A11" s="188"/>
      <c r="B11" s="189"/>
      <c r="C11" s="402" t="s">
        <v>483</v>
      </c>
      <c r="D11" s="217">
        <v>250</v>
      </c>
      <c r="E11" s="217" t="s">
        <v>184</v>
      </c>
      <c r="F11" s="217">
        <v>255</v>
      </c>
      <c r="G11" s="217" t="s">
        <v>184</v>
      </c>
      <c r="H11" s="217">
        <v>14</v>
      </c>
      <c r="I11" s="217" t="s">
        <v>184</v>
      </c>
      <c r="J11" s="217">
        <v>14</v>
      </c>
      <c r="K11" s="216" t="s">
        <v>187</v>
      </c>
      <c r="L11" s="450">
        <v>82.2</v>
      </c>
      <c r="M11" s="493">
        <v>6000</v>
      </c>
      <c r="N11" s="494">
        <f t="shared" si="0"/>
        <v>493.2</v>
      </c>
      <c r="O11" s="137">
        <v>1</v>
      </c>
      <c r="P11" s="191">
        <v>1</v>
      </c>
      <c r="Q11" s="138">
        <f t="shared" si="1"/>
        <v>1</v>
      </c>
      <c r="R11" s="487">
        <f t="shared" si="2"/>
        <v>6</v>
      </c>
      <c r="S11" s="488">
        <f t="shared" si="3"/>
        <v>493.2</v>
      </c>
      <c r="T11" s="487">
        <f t="shared" si="4"/>
        <v>18.491484184914842</v>
      </c>
      <c r="U11" s="488">
        <f t="shared" si="5"/>
        <v>9.1199999999999992</v>
      </c>
      <c r="V11" s="192"/>
    </row>
    <row r="12" spans="1:28" ht="13.5">
      <c r="A12" s="188"/>
      <c r="B12" s="189"/>
      <c r="C12" s="402" t="s">
        <v>483</v>
      </c>
      <c r="D12" s="217">
        <v>294</v>
      </c>
      <c r="E12" s="217" t="s">
        <v>184</v>
      </c>
      <c r="F12" s="217">
        <v>302</v>
      </c>
      <c r="G12" s="217" t="s">
        <v>184</v>
      </c>
      <c r="H12" s="217">
        <v>12</v>
      </c>
      <c r="I12" s="217" t="s">
        <v>184</v>
      </c>
      <c r="J12" s="217">
        <v>12</v>
      </c>
      <c r="K12" s="216" t="s">
        <v>187</v>
      </c>
      <c r="L12" s="450">
        <v>85</v>
      </c>
      <c r="M12" s="493">
        <v>6000</v>
      </c>
      <c r="N12" s="494">
        <f t="shared" si="0"/>
        <v>510</v>
      </c>
      <c r="O12" s="137">
        <v>1</v>
      </c>
      <c r="P12" s="191">
        <v>1</v>
      </c>
      <c r="Q12" s="138">
        <f t="shared" si="1"/>
        <v>1</v>
      </c>
      <c r="R12" s="487">
        <f t="shared" si="2"/>
        <v>6</v>
      </c>
      <c r="S12" s="488">
        <f t="shared" si="3"/>
        <v>510</v>
      </c>
      <c r="T12" s="487">
        <f t="shared" si="4"/>
        <v>21.129411764705882</v>
      </c>
      <c r="U12" s="488">
        <f t="shared" si="5"/>
        <v>10.776</v>
      </c>
      <c r="V12" s="192"/>
    </row>
    <row r="13" spans="1:28" ht="13.5">
      <c r="A13" s="188"/>
      <c r="B13" s="189"/>
      <c r="C13" s="402" t="s">
        <v>483</v>
      </c>
      <c r="D13" s="15">
        <v>300</v>
      </c>
      <c r="E13" s="15" t="s">
        <v>184</v>
      </c>
      <c r="F13" s="15">
        <v>300</v>
      </c>
      <c r="G13" s="15" t="s">
        <v>184</v>
      </c>
      <c r="H13" s="15">
        <v>10</v>
      </c>
      <c r="I13" s="15" t="s">
        <v>184</v>
      </c>
      <c r="J13" s="15">
        <v>15</v>
      </c>
      <c r="K13" s="195"/>
      <c r="L13" s="450">
        <v>94.5</v>
      </c>
      <c r="M13" s="493">
        <v>6000</v>
      </c>
      <c r="N13" s="494">
        <f t="shared" si="0"/>
        <v>567</v>
      </c>
      <c r="O13" s="137">
        <v>1</v>
      </c>
      <c r="P13" s="191">
        <v>1</v>
      </c>
      <c r="Q13" s="138">
        <f t="shared" si="1"/>
        <v>1</v>
      </c>
      <c r="R13" s="487">
        <f t="shared" si="2"/>
        <v>6</v>
      </c>
      <c r="S13" s="488">
        <f t="shared" si="3"/>
        <v>567</v>
      </c>
      <c r="T13" s="487">
        <f t="shared" si="4"/>
        <v>19.047619047619047</v>
      </c>
      <c r="U13" s="488">
        <f t="shared" si="5"/>
        <v>10.8</v>
      </c>
      <c r="V13" s="192"/>
    </row>
    <row r="14" spans="1:28" ht="13.5">
      <c r="A14" s="188"/>
      <c r="B14" s="189"/>
      <c r="C14" s="402" t="s">
        <v>483</v>
      </c>
      <c r="D14" s="15">
        <v>300</v>
      </c>
      <c r="E14" s="15" t="s">
        <v>184</v>
      </c>
      <c r="F14" s="15">
        <v>305</v>
      </c>
      <c r="G14" s="15" t="s">
        <v>184</v>
      </c>
      <c r="H14" s="15">
        <v>15</v>
      </c>
      <c r="I14" s="15" t="s">
        <v>184</v>
      </c>
      <c r="J14" s="15">
        <v>15</v>
      </c>
      <c r="K14" s="195"/>
      <c r="L14" s="450">
        <v>106</v>
      </c>
      <c r="M14" s="493">
        <v>6000</v>
      </c>
      <c r="N14" s="494">
        <f t="shared" si="0"/>
        <v>636</v>
      </c>
      <c r="O14" s="137">
        <v>1</v>
      </c>
      <c r="P14" s="191">
        <v>1</v>
      </c>
      <c r="Q14" s="138">
        <f t="shared" si="1"/>
        <v>1</v>
      </c>
      <c r="R14" s="487">
        <f t="shared" si="2"/>
        <v>6</v>
      </c>
      <c r="S14" s="488">
        <f t="shared" si="3"/>
        <v>636</v>
      </c>
      <c r="T14" s="487">
        <f t="shared" si="4"/>
        <v>17.169811320754718</v>
      </c>
      <c r="U14" s="488">
        <f t="shared" si="5"/>
        <v>10.92</v>
      </c>
      <c r="V14" s="192"/>
    </row>
    <row r="15" spans="1:28" ht="13.5">
      <c r="A15" s="188"/>
      <c r="B15" s="189"/>
      <c r="C15" s="402" t="s">
        <v>483</v>
      </c>
      <c r="D15" s="217">
        <v>344</v>
      </c>
      <c r="E15" s="217" t="s">
        <v>184</v>
      </c>
      <c r="F15" s="217">
        <v>348</v>
      </c>
      <c r="G15" s="217" t="s">
        <v>184</v>
      </c>
      <c r="H15" s="217">
        <v>10</v>
      </c>
      <c r="I15" s="217" t="s">
        <v>184</v>
      </c>
      <c r="J15" s="217">
        <v>16</v>
      </c>
      <c r="K15" s="216" t="s">
        <v>189</v>
      </c>
      <c r="L15" s="450">
        <v>115</v>
      </c>
      <c r="M15" s="493">
        <v>6000</v>
      </c>
      <c r="N15" s="494">
        <f t="shared" si="0"/>
        <v>690</v>
      </c>
      <c r="O15" s="137">
        <v>1</v>
      </c>
      <c r="P15" s="191">
        <v>1</v>
      </c>
      <c r="Q15" s="138">
        <f t="shared" si="1"/>
        <v>1</v>
      </c>
      <c r="R15" s="487">
        <f t="shared" si="2"/>
        <v>6</v>
      </c>
      <c r="S15" s="488">
        <f t="shared" si="3"/>
        <v>690</v>
      </c>
      <c r="T15" s="487">
        <f t="shared" si="4"/>
        <v>18.086956521739129</v>
      </c>
      <c r="U15" s="488">
        <f t="shared" si="5"/>
        <v>12.479999999999999</v>
      </c>
      <c r="V15" s="192"/>
    </row>
    <row r="16" spans="1:28" ht="13.5">
      <c r="A16" s="188"/>
      <c r="B16" s="189"/>
      <c r="C16" s="402" t="s">
        <v>483</v>
      </c>
      <c r="D16" s="15">
        <v>350</v>
      </c>
      <c r="E16" s="15" t="s">
        <v>184</v>
      </c>
      <c r="F16" s="15">
        <v>350</v>
      </c>
      <c r="G16" s="15" t="s">
        <v>184</v>
      </c>
      <c r="H16" s="15">
        <v>12</v>
      </c>
      <c r="I16" s="15" t="s">
        <v>184</v>
      </c>
      <c r="J16" s="15">
        <v>19</v>
      </c>
      <c r="K16" s="195"/>
      <c r="L16" s="450">
        <v>137</v>
      </c>
      <c r="M16" s="493">
        <v>6000</v>
      </c>
      <c r="N16" s="494">
        <f t="shared" si="0"/>
        <v>822</v>
      </c>
      <c r="O16" s="137">
        <v>1</v>
      </c>
      <c r="P16" s="191">
        <v>1</v>
      </c>
      <c r="Q16" s="138">
        <f t="shared" si="1"/>
        <v>1</v>
      </c>
      <c r="R16" s="487">
        <f t="shared" si="2"/>
        <v>6</v>
      </c>
      <c r="S16" s="488">
        <f t="shared" si="3"/>
        <v>822</v>
      </c>
      <c r="T16" s="487">
        <f t="shared" si="4"/>
        <v>15.328467153284672</v>
      </c>
      <c r="U16" s="488">
        <f t="shared" si="5"/>
        <v>12.6</v>
      </c>
      <c r="V16" s="192"/>
    </row>
    <row r="17" spans="1:22" ht="13.5">
      <c r="A17" s="188"/>
      <c r="B17" s="189"/>
      <c r="C17" s="402" t="s">
        <v>483</v>
      </c>
      <c r="D17" s="217">
        <v>388</v>
      </c>
      <c r="E17" s="217" t="s">
        <v>184</v>
      </c>
      <c r="F17" s="217">
        <v>402</v>
      </c>
      <c r="G17" s="217" t="s">
        <v>184</v>
      </c>
      <c r="H17" s="217">
        <v>15</v>
      </c>
      <c r="I17" s="217" t="s">
        <v>184</v>
      </c>
      <c r="J17" s="217">
        <v>15</v>
      </c>
      <c r="K17" s="216" t="s">
        <v>189</v>
      </c>
      <c r="L17" s="450">
        <v>141</v>
      </c>
      <c r="M17" s="493">
        <v>6000</v>
      </c>
      <c r="N17" s="494">
        <f t="shared" si="0"/>
        <v>846</v>
      </c>
      <c r="O17" s="137">
        <v>1</v>
      </c>
      <c r="P17" s="191">
        <v>1</v>
      </c>
      <c r="Q17" s="138">
        <f t="shared" si="1"/>
        <v>1</v>
      </c>
      <c r="R17" s="487">
        <f t="shared" si="2"/>
        <v>6</v>
      </c>
      <c r="S17" s="488">
        <f t="shared" si="3"/>
        <v>846</v>
      </c>
      <c r="T17" s="487">
        <f t="shared" si="4"/>
        <v>16.907801418439718</v>
      </c>
      <c r="U17" s="488">
        <f t="shared" si="5"/>
        <v>14.304000000000002</v>
      </c>
      <c r="V17" s="192"/>
    </row>
    <row r="18" spans="1:22" ht="13.5">
      <c r="A18" s="188"/>
      <c r="B18" s="189"/>
      <c r="C18" s="402" t="s">
        <v>483</v>
      </c>
      <c r="D18" s="217">
        <v>394</v>
      </c>
      <c r="E18" s="217" t="s">
        <v>184</v>
      </c>
      <c r="F18" s="217">
        <v>398</v>
      </c>
      <c r="G18" s="217" t="s">
        <v>184</v>
      </c>
      <c r="H18" s="217">
        <v>11</v>
      </c>
      <c r="I18" s="217" t="s">
        <v>184</v>
      </c>
      <c r="J18" s="217">
        <v>18</v>
      </c>
      <c r="K18" s="216" t="s">
        <v>189</v>
      </c>
      <c r="L18" s="450">
        <v>147</v>
      </c>
      <c r="M18" s="493">
        <v>6000</v>
      </c>
      <c r="N18" s="494">
        <f t="shared" si="0"/>
        <v>882</v>
      </c>
      <c r="O18" s="137">
        <v>1</v>
      </c>
      <c r="P18" s="191">
        <v>1</v>
      </c>
      <c r="Q18" s="138">
        <f t="shared" si="1"/>
        <v>1</v>
      </c>
      <c r="R18" s="487">
        <f t="shared" si="2"/>
        <v>6</v>
      </c>
      <c r="S18" s="488">
        <f t="shared" si="3"/>
        <v>882</v>
      </c>
      <c r="T18" s="487">
        <f t="shared" si="4"/>
        <v>16.19047619047619</v>
      </c>
      <c r="U18" s="488">
        <f t="shared" si="5"/>
        <v>14.28</v>
      </c>
      <c r="V18" s="192"/>
    </row>
    <row r="19" spans="1:22" ht="13.5">
      <c r="A19" s="188"/>
      <c r="B19" s="189"/>
      <c r="C19" s="402" t="s">
        <v>483</v>
      </c>
      <c r="D19" s="15">
        <v>400</v>
      </c>
      <c r="E19" s="15" t="s">
        <v>184</v>
      </c>
      <c r="F19" s="15">
        <v>400</v>
      </c>
      <c r="G19" s="15" t="s">
        <v>184</v>
      </c>
      <c r="H19" s="15">
        <v>13</v>
      </c>
      <c r="I19" s="15" t="s">
        <v>184</v>
      </c>
      <c r="J19" s="15">
        <v>21</v>
      </c>
      <c r="K19" s="195"/>
      <c r="L19" s="450">
        <v>172</v>
      </c>
      <c r="M19" s="493">
        <v>6000</v>
      </c>
      <c r="N19" s="495">
        <f t="shared" si="0"/>
        <v>1032</v>
      </c>
      <c r="O19" s="137">
        <v>1</v>
      </c>
      <c r="P19" s="191">
        <v>1</v>
      </c>
      <c r="Q19" s="138">
        <f t="shared" si="1"/>
        <v>1</v>
      </c>
      <c r="R19" s="487">
        <f t="shared" si="2"/>
        <v>6</v>
      </c>
      <c r="S19" s="488">
        <f t="shared" si="3"/>
        <v>1032</v>
      </c>
      <c r="T19" s="487">
        <f t="shared" si="4"/>
        <v>13.953488372093023</v>
      </c>
      <c r="U19" s="488">
        <f t="shared" si="5"/>
        <v>14.4</v>
      </c>
      <c r="V19" s="192"/>
    </row>
    <row r="20" spans="1:22" ht="13.5">
      <c r="A20" s="188"/>
      <c r="B20" s="189"/>
      <c r="C20" s="402" t="s">
        <v>483</v>
      </c>
      <c r="D20" s="217">
        <v>400</v>
      </c>
      <c r="E20" s="217" t="s">
        <v>184</v>
      </c>
      <c r="F20" s="217">
        <v>408</v>
      </c>
      <c r="G20" s="217" t="s">
        <v>184</v>
      </c>
      <c r="H20" s="217">
        <v>21</v>
      </c>
      <c r="I20" s="217" t="s">
        <v>184</v>
      </c>
      <c r="J20" s="217">
        <v>21</v>
      </c>
      <c r="K20" s="216" t="s">
        <v>189</v>
      </c>
      <c r="L20" s="450">
        <v>197</v>
      </c>
      <c r="M20" s="493">
        <v>6000</v>
      </c>
      <c r="N20" s="495">
        <f t="shared" si="0"/>
        <v>1182</v>
      </c>
      <c r="O20" s="137">
        <v>1</v>
      </c>
      <c r="P20" s="191">
        <v>1</v>
      </c>
      <c r="Q20" s="138">
        <f t="shared" si="1"/>
        <v>1</v>
      </c>
      <c r="R20" s="487">
        <f t="shared" si="2"/>
        <v>6</v>
      </c>
      <c r="S20" s="488">
        <f t="shared" si="3"/>
        <v>1182</v>
      </c>
      <c r="T20" s="487">
        <f t="shared" si="4"/>
        <v>12.345177664974619</v>
      </c>
      <c r="U20" s="488">
        <f t="shared" si="5"/>
        <v>14.592000000000001</v>
      </c>
      <c r="V20" s="192"/>
    </row>
    <row r="21" spans="1:22" ht="13.5">
      <c r="A21" s="188"/>
      <c r="B21" s="189"/>
      <c r="C21" s="402" t="s">
        <v>483</v>
      </c>
      <c r="D21" s="217">
        <v>414</v>
      </c>
      <c r="E21" s="217" t="s">
        <v>184</v>
      </c>
      <c r="F21" s="217">
        <v>405</v>
      </c>
      <c r="G21" s="217" t="s">
        <v>184</v>
      </c>
      <c r="H21" s="217">
        <v>18</v>
      </c>
      <c r="I21" s="217" t="s">
        <v>184</v>
      </c>
      <c r="J21" s="217">
        <v>28</v>
      </c>
      <c r="K21" s="216" t="s">
        <v>189</v>
      </c>
      <c r="L21" s="450">
        <v>233</v>
      </c>
      <c r="M21" s="493">
        <v>6000</v>
      </c>
      <c r="N21" s="495">
        <f t="shared" ref="N21:N32" si="6">L21*M21/1000</f>
        <v>1398</v>
      </c>
      <c r="O21" s="137">
        <v>1</v>
      </c>
      <c r="P21" s="191">
        <v>1</v>
      </c>
      <c r="Q21" s="138">
        <f t="shared" ref="Q21:Q32" si="7">O21*P21</f>
        <v>1</v>
      </c>
      <c r="R21" s="487">
        <f t="shared" ref="R21:R32" si="8">M21*Q21/1000</f>
        <v>6</v>
      </c>
      <c r="S21" s="488">
        <f t="shared" ref="S21:S32" si="9">N21*Q21</f>
        <v>1398</v>
      </c>
      <c r="T21" s="487">
        <f t="shared" ref="T21:T32" si="10">(D21*2+F21*4)/L21</f>
        <v>10.506437768240342</v>
      </c>
      <c r="U21" s="488">
        <f t="shared" ref="U21:U32" si="11">T21*S21/1000</f>
        <v>14.687999999999999</v>
      </c>
      <c r="V21" s="192"/>
    </row>
    <row r="22" spans="1:22" ht="13.5">
      <c r="A22" s="188"/>
      <c r="B22" s="189"/>
      <c r="C22" s="402" t="s">
        <v>483</v>
      </c>
      <c r="D22" s="217">
        <v>428</v>
      </c>
      <c r="E22" s="217" t="s">
        <v>184</v>
      </c>
      <c r="F22" s="217">
        <v>407</v>
      </c>
      <c r="G22" s="217" t="s">
        <v>184</v>
      </c>
      <c r="H22" s="217">
        <v>20</v>
      </c>
      <c r="I22" s="217" t="s">
        <v>184</v>
      </c>
      <c r="J22" s="217">
        <v>35</v>
      </c>
      <c r="K22" s="216" t="s">
        <v>189</v>
      </c>
      <c r="L22" s="450">
        <v>284</v>
      </c>
      <c r="M22" s="493">
        <v>6000</v>
      </c>
      <c r="N22" s="495">
        <f t="shared" si="6"/>
        <v>1704</v>
      </c>
      <c r="O22" s="137">
        <v>1</v>
      </c>
      <c r="P22" s="191">
        <v>1</v>
      </c>
      <c r="Q22" s="138">
        <f t="shared" si="7"/>
        <v>1</v>
      </c>
      <c r="R22" s="487">
        <f t="shared" si="8"/>
        <v>6</v>
      </c>
      <c r="S22" s="488">
        <f t="shared" si="9"/>
        <v>1704</v>
      </c>
      <c r="T22" s="487">
        <f t="shared" si="10"/>
        <v>8.7464788732394361</v>
      </c>
      <c r="U22" s="488">
        <f t="shared" si="11"/>
        <v>14.903999999999998</v>
      </c>
      <c r="V22" s="192"/>
    </row>
    <row r="23" spans="1:22" ht="13.5">
      <c r="A23" s="188"/>
      <c r="B23" s="189"/>
      <c r="C23" s="402" t="s">
        <v>483</v>
      </c>
      <c r="D23" s="217">
        <v>458</v>
      </c>
      <c r="E23" s="217" t="s">
        <v>184</v>
      </c>
      <c r="F23" s="217">
        <v>417</v>
      </c>
      <c r="G23" s="217" t="s">
        <v>184</v>
      </c>
      <c r="H23" s="217">
        <v>30</v>
      </c>
      <c r="I23" s="217" t="s">
        <v>184</v>
      </c>
      <c r="J23" s="217">
        <v>50</v>
      </c>
      <c r="K23" s="216" t="s">
        <v>189</v>
      </c>
      <c r="L23" s="450">
        <v>415</v>
      </c>
      <c r="M23" s="493">
        <v>6000</v>
      </c>
      <c r="N23" s="495">
        <f t="shared" si="6"/>
        <v>2490</v>
      </c>
      <c r="O23" s="137">
        <v>1</v>
      </c>
      <c r="P23" s="191">
        <v>1</v>
      </c>
      <c r="Q23" s="138">
        <f t="shared" si="7"/>
        <v>1</v>
      </c>
      <c r="R23" s="487">
        <f t="shared" si="8"/>
        <v>6</v>
      </c>
      <c r="S23" s="488">
        <f t="shared" si="9"/>
        <v>2490</v>
      </c>
      <c r="T23" s="487">
        <f t="shared" si="10"/>
        <v>6.2265060240963859</v>
      </c>
      <c r="U23" s="488">
        <f t="shared" si="11"/>
        <v>15.504</v>
      </c>
      <c r="V23" s="192"/>
    </row>
    <row r="24" spans="1:22" ht="14.25" thickBot="1">
      <c r="A24" s="201"/>
      <c r="B24" s="202"/>
      <c r="C24" s="404" t="s">
        <v>483</v>
      </c>
      <c r="D24" s="218">
        <v>498</v>
      </c>
      <c r="E24" s="218" t="s">
        <v>184</v>
      </c>
      <c r="F24" s="218">
        <v>432</v>
      </c>
      <c r="G24" s="218" t="s">
        <v>184</v>
      </c>
      <c r="H24" s="218">
        <v>45</v>
      </c>
      <c r="I24" s="218" t="s">
        <v>184</v>
      </c>
      <c r="J24" s="218">
        <v>70</v>
      </c>
      <c r="K24" s="403" t="s">
        <v>189</v>
      </c>
      <c r="L24" s="496">
        <v>605</v>
      </c>
      <c r="M24" s="497">
        <v>6000</v>
      </c>
      <c r="N24" s="498">
        <f t="shared" si="6"/>
        <v>3630</v>
      </c>
      <c r="O24" s="139">
        <v>1</v>
      </c>
      <c r="P24" s="203">
        <v>1</v>
      </c>
      <c r="Q24" s="140">
        <f t="shared" si="7"/>
        <v>1</v>
      </c>
      <c r="R24" s="489">
        <f t="shared" si="8"/>
        <v>6</v>
      </c>
      <c r="S24" s="490">
        <f t="shared" si="9"/>
        <v>3630</v>
      </c>
      <c r="T24" s="489">
        <f t="shared" si="10"/>
        <v>4.5024793388429751</v>
      </c>
      <c r="U24" s="490">
        <f t="shared" si="11"/>
        <v>16.344000000000001</v>
      </c>
      <c r="V24" s="204"/>
    </row>
    <row r="25" spans="1:22" ht="13.5">
      <c r="A25" s="188"/>
      <c r="B25" s="196"/>
      <c r="C25" s="405" t="s">
        <v>484</v>
      </c>
      <c r="D25" s="28">
        <v>148</v>
      </c>
      <c r="E25" s="28" t="s">
        <v>184</v>
      </c>
      <c r="F25" s="28">
        <v>100</v>
      </c>
      <c r="G25" s="28" t="s">
        <v>184</v>
      </c>
      <c r="H25" s="28">
        <v>6</v>
      </c>
      <c r="I25" s="28" t="s">
        <v>184</v>
      </c>
      <c r="J25" s="28">
        <v>9</v>
      </c>
      <c r="K25" s="181"/>
      <c r="L25" s="457">
        <v>21.4</v>
      </c>
      <c r="M25" s="499">
        <v>6000</v>
      </c>
      <c r="N25" s="500">
        <f t="shared" si="6"/>
        <v>128.39999999999998</v>
      </c>
      <c r="O25" s="198">
        <v>1</v>
      </c>
      <c r="P25" s="197">
        <v>1</v>
      </c>
      <c r="Q25" s="199">
        <f t="shared" si="7"/>
        <v>1</v>
      </c>
      <c r="R25" s="491">
        <f t="shared" si="8"/>
        <v>6</v>
      </c>
      <c r="S25" s="492">
        <f t="shared" si="9"/>
        <v>128.39999999999998</v>
      </c>
      <c r="T25" s="491">
        <f t="shared" si="10"/>
        <v>32.523364485981311</v>
      </c>
      <c r="U25" s="492">
        <f t="shared" si="11"/>
        <v>4.1760000000000002</v>
      </c>
      <c r="V25" s="200"/>
    </row>
    <row r="26" spans="1:22" ht="13.5">
      <c r="A26" s="188"/>
      <c r="B26" s="189"/>
      <c r="C26" s="402" t="s">
        <v>484</v>
      </c>
      <c r="D26" s="15">
        <v>194</v>
      </c>
      <c r="E26" s="15" t="s">
        <v>184</v>
      </c>
      <c r="F26" s="15">
        <v>150</v>
      </c>
      <c r="G26" s="15" t="s">
        <v>184</v>
      </c>
      <c r="H26" s="15">
        <v>6</v>
      </c>
      <c r="I26" s="15" t="s">
        <v>184</v>
      </c>
      <c r="J26" s="15">
        <v>9</v>
      </c>
      <c r="K26" s="190"/>
      <c r="L26" s="450">
        <v>31.2</v>
      </c>
      <c r="M26" s="493">
        <v>6000</v>
      </c>
      <c r="N26" s="494">
        <f t="shared" si="6"/>
        <v>187.2</v>
      </c>
      <c r="O26" s="137">
        <v>1</v>
      </c>
      <c r="P26" s="191">
        <v>1</v>
      </c>
      <c r="Q26" s="138">
        <f t="shared" si="7"/>
        <v>1</v>
      </c>
      <c r="R26" s="487">
        <f t="shared" si="8"/>
        <v>6</v>
      </c>
      <c r="S26" s="488">
        <f t="shared" si="9"/>
        <v>187.2</v>
      </c>
      <c r="T26" s="487">
        <f t="shared" si="10"/>
        <v>31.666666666666668</v>
      </c>
      <c r="U26" s="488">
        <f t="shared" si="11"/>
        <v>5.9279999999999999</v>
      </c>
      <c r="V26" s="192"/>
    </row>
    <row r="27" spans="1:22" ht="13.5">
      <c r="A27" s="188"/>
      <c r="B27" s="189"/>
      <c r="C27" s="402" t="s">
        <v>484</v>
      </c>
      <c r="D27" s="15">
        <v>244</v>
      </c>
      <c r="E27" s="15" t="s">
        <v>184</v>
      </c>
      <c r="F27" s="15">
        <v>175</v>
      </c>
      <c r="G27" s="15" t="s">
        <v>184</v>
      </c>
      <c r="H27" s="15">
        <v>7</v>
      </c>
      <c r="I27" s="15" t="s">
        <v>184</v>
      </c>
      <c r="J27" s="15">
        <v>11</v>
      </c>
      <c r="K27" s="190"/>
      <c r="L27" s="450">
        <v>44.1</v>
      </c>
      <c r="M27" s="493">
        <v>6000</v>
      </c>
      <c r="N27" s="494">
        <f t="shared" si="6"/>
        <v>264.60000000000002</v>
      </c>
      <c r="O27" s="137">
        <v>1</v>
      </c>
      <c r="P27" s="191">
        <v>1</v>
      </c>
      <c r="Q27" s="138">
        <f t="shared" si="7"/>
        <v>1</v>
      </c>
      <c r="R27" s="487">
        <f t="shared" si="8"/>
        <v>6</v>
      </c>
      <c r="S27" s="488">
        <f t="shared" si="9"/>
        <v>264.60000000000002</v>
      </c>
      <c r="T27" s="487">
        <f t="shared" si="10"/>
        <v>26.938775510204081</v>
      </c>
      <c r="U27" s="488">
        <f t="shared" si="11"/>
        <v>7.128000000000001</v>
      </c>
      <c r="V27" s="192"/>
    </row>
    <row r="28" spans="1:22" ht="13.5">
      <c r="A28" s="188"/>
      <c r="B28" s="189"/>
      <c r="C28" s="402" t="s">
        <v>484</v>
      </c>
      <c r="D28" s="15">
        <v>294</v>
      </c>
      <c r="E28" s="15" t="s">
        <v>184</v>
      </c>
      <c r="F28" s="15">
        <v>200</v>
      </c>
      <c r="G28" s="15" t="s">
        <v>184</v>
      </c>
      <c r="H28" s="15">
        <v>8</v>
      </c>
      <c r="I28" s="15" t="s">
        <v>184</v>
      </c>
      <c r="J28" s="15">
        <v>12</v>
      </c>
      <c r="K28" s="190"/>
      <c r="L28" s="450">
        <v>57.3</v>
      </c>
      <c r="M28" s="493">
        <v>6000</v>
      </c>
      <c r="N28" s="494">
        <f t="shared" si="6"/>
        <v>343.8</v>
      </c>
      <c r="O28" s="137">
        <v>1</v>
      </c>
      <c r="P28" s="191">
        <v>1</v>
      </c>
      <c r="Q28" s="138">
        <f t="shared" si="7"/>
        <v>1</v>
      </c>
      <c r="R28" s="487">
        <f t="shared" si="8"/>
        <v>6</v>
      </c>
      <c r="S28" s="488">
        <f t="shared" si="9"/>
        <v>343.8</v>
      </c>
      <c r="T28" s="487">
        <f t="shared" si="10"/>
        <v>24.223385689354277</v>
      </c>
      <c r="U28" s="488">
        <f t="shared" si="11"/>
        <v>8.3279999999999994</v>
      </c>
      <c r="V28" s="192"/>
    </row>
    <row r="29" spans="1:22" ht="13.5">
      <c r="A29" s="188"/>
      <c r="B29" s="189"/>
      <c r="C29" s="402" t="s">
        <v>484</v>
      </c>
      <c r="D29" s="15">
        <v>340</v>
      </c>
      <c r="E29" s="15" t="s">
        <v>184</v>
      </c>
      <c r="F29" s="15">
        <v>250</v>
      </c>
      <c r="G29" s="15" t="s">
        <v>184</v>
      </c>
      <c r="H29" s="15">
        <v>9</v>
      </c>
      <c r="I29" s="15" t="s">
        <v>184</v>
      </c>
      <c r="J29" s="15">
        <v>14</v>
      </c>
      <c r="K29" s="190"/>
      <c r="L29" s="450">
        <v>79.7</v>
      </c>
      <c r="M29" s="493">
        <v>6000</v>
      </c>
      <c r="N29" s="494">
        <f>L29*M29/1000</f>
        <v>478.2</v>
      </c>
      <c r="O29" s="137">
        <v>1</v>
      </c>
      <c r="P29" s="191">
        <v>1</v>
      </c>
      <c r="Q29" s="138">
        <f>O29*P29</f>
        <v>1</v>
      </c>
      <c r="R29" s="487">
        <f>M29*Q29/1000</f>
        <v>6</v>
      </c>
      <c r="S29" s="488">
        <f>N29*Q29</f>
        <v>478.2</v>
      </c>
      <c r="T29" s="487">
        <f>(D29*2+F29*4)/L29</f>
        <v>21.07904642409034</v>
      </c>
      <c r="U29" s="488">
        <f>T29*S29/1000</f>
        <v>10.08</v>
      </c>
      <c r="V29" s="192"/>
    </row>
    <row r="30" spans="1:22" ht="13.5">
      <c r="A30" s="188"/>
      <c r="B30" s="189"/>
      <c r="C30" s="402" t="s">
        <v>484</v>
      </c>
      <c r="D30" s="15">
        <v>390</v>
      </c>
      <c r="E30" s="15" t="s">
        <v>184</v>
      </c>
      <c r="F30" s="15">
        <v>300</v>
      </c>
      <c r="G30" s="15" t="s">
        <v>184</v>
      </c>
      <c r="H30" s="15">
        <v>10</v>
      </c>
      <c r="I30" s="15" t="s">
        <v>184</v>
      </c>
      <c r="J30" s="15">
        <v>16</v>
      </c>
      <c r="K30" s="190"/>
      <c r="L30" s="450">
        <v>107</v>
      </c>
      <c r="M30" s="493">
        <v>6000</v>
      </c>
      <c r="N30" s="494">
        <f t="shared" si="6"/>
        <v>642</v>
      </c>
      <c r="O30" s="137">
        <v>1</v>
      </c>
      <c r="P30" s="191">
        <v>1</v>
      </c>
      <c r="Q30" s="138">
        <f t="shared" si="7"/>
        <v>1</v>
      </c>
      <c r="R30" s="487">
        <f t="shared" si="8"/>
        <v>6</v>
      </c>
      <c r="S30" s="488">
        <f t="shared" si="9"/>
        <v>642</v>
      </c>
      <c r="T30" s="487">
        <f t="shared" si="10"/>
        <v>18.504672897196262</v>
      </c>
      <c r="U30" s="488">
        <f t="shared" si="11"/>
        <v>11.88</v>
      </c>
      <c r="V30" s="192"/>
    </row>
    <row r="31" spans="1:22" ht="13.5">
      <c r="A31" s="188"/>
      <c r="B31" s="189"/>
      <c r="C31" s="402" t="s">
        <v>484</v>
      </c>
      <c r="D31" s="15">
        <v>440</v>
      </c>
      <c r="E31" s="15" t="s">
        <v>184</v>
      </c>
      <c r="F31" s="15">
        <v>300</v>
      </c>
      <c r="G31" s="15" t="s">
        <v>184</v>
      </c>
      <c r="H31" s="15">
        <v>11</v>
      </c>
      <c r="I31" s="15" t="s">
        <v>184</v>
      </c>
      <c r="J31" s="15">
        <v>18</v>
      </c>
      <c r="K31" s="190"/>
      <c r="L31" s="450">
        <v>124</v>
      </c>
      <c r="M31" s="493">
        <v>6000</v>
      </c>
      <c r="N31" s="494">
        <f t="shared" si="6"/>
        <v>744</v>
      </c>
      <c r="O31" s="137">
        <v>1</v>
      </c>
      <c r="P31" s="191">
        <v>1</v>
      </c>
      <c r="Q31" s="138">
        <f t="shared" si="7"/>
        <v>1</v>
      </c>
      <c r="R31" s="487">
        <f t="shared" si="8"/>
        <v>6</v>
      </c>
      <c r="S31" s="488">
        <f t="shared" si="9"/>
        <v>744</v>
      </c>
      <c r="T31" s="487">
        <f t="shared" si="10"/>
        <v>16.774193548387096</v>
      </c>
      <c r="U31" s="488">
        <f t="shared" si="11"/>
        <v>12.48</v>
      </c>
      <c r="V31" s="192"/>
    </row>
    <row r="32" spans="1:22" ht="13.5">
      <c r="A32" s="188"/>
      <c r="B32" s="189"/>
      <c r="C32" s="402" t="s">
        <v>484</v>
      </c>
      <c r="D32" s="15">
        <v>482</v>
      </c>
      <c r="E32" s="15" t="s">
        <v>184</v>
      </c>
      <c r="F32" s="15">
        <v>300</v>
      </c>
      <c r="G32" s="15" t="s">
        <v>184</v>
      </c>
      <c r="H32" s="15">
        <v>11</v>
      </c>
      <c r="I32" s="15" t="s">
        <v>184</v>
      </c>
      <c r="J32" s="15">
        <v>15</v>
      </c>
      <c r="K32" s="190"/>
      <c r="L32" s="450">
        <v>115</v>
      </c>
      <c r="M32" s="493">
        <v>6000</v>
      </c>
      <c r="N32" s="494">
        <f t="shared" si="6"/>
        <v>690</v>
      </c>
      <c r="O32" s="137">
        <v>1</v>
      </c>
      <c r="P32" s="191">
        <v>1</v>
      </c>
      <c r="Q32" s="138">
        <f t="shared" si="7"/>
        <v>1</v>
      </c>
      <c r="R32" s="487">
        <f t="shared" si="8"/>
        <v>6</v>
      </c>
      <c r="S32" s="488">
        <f t="shared" si="9"/>
        <v>690</v>
      </c>
      <c r="T32" s="487">
        <f t="shared" si="10"/>
        <v>18.817391304347826</v>
      </c>
      <c r="U32" s="488">
        <f t="shared" si="11"/>
        <v>12.984</v>
      </c>
      <c r="V32" s="192"/>
    </row>
    <row r="33" spans="1:22" ht="13.5">
      <c r="A33" s="188"/>
      <c r="B33" s="189"/>
      <c r="C33" s="402" t="s">
        <v>484</v>
      </c>
      <c r="D33" s="15">
        <v>488</v>
      </c>
      <c r="E33" s="15" t="s">
        <v>184</v>
      </c>
      <c r="F33" s="15">
        <v>300</v>
      </c>
      <c r="G33" s="15" t="s">
        <v>184</v>
      </c>
      <c r="H33" s="15">
        <v>11</v>
      </c>
      <c r="I33" s="15" t="s">
        <v>184</v>
      </c>
      <c r="J33" s="15">
        <v>18</v>
      </c>
      <c r="K33" s="190"/>
      <c r="L33" s="450">
        <v>129</v>
      </c>
      <c r="M33" s="493">
        <v>6000</v>
      </c>
      <c r="N33" s="494">
        <f t="shared" ref="N33:N40" si="12">L33*M33/1000</f>
        <v>774</v>
      </c>
      <c r="O33" s="137">
        <v>1</v>
      </c>
      <c r="P33" s="191">
        <v>1</v>
      </c>
      <c r="Q33" s="138">
        <f t="shared" ref="Q33:Q40" si="13">O33*P33</f>
        <v>1</v>
      </c>
      <c r="R33" s="487">
        <f t="shared" ref="R33:R40" si="14">M33*Q33/1000</f>
        <v>6</v>
      </c>
      <c r="S33" s="488">
        <f t="shared" ref="S33:S40" si="15">N33*Q33</f>
        <v>774</v>
      </c>
      <c r="T33" s="487">
        <f t="shared" ref="T33:T40" si="16">(D33*2+F33*4)/L33</f>
        <v>16.868217054263567</v>
      </c>
      <c r="U33" s="488">
        <f t="shared" ref="U33:U40" si="17">T33*S33/1000</f>
        <v>13.056000000000001</v>
      </c>
      <c r="V33" s="192"/>
    </row>
    <row r="34" spans="1:22" ht="13.5">
      <c r="A34" s="188"/>
      <c r="B34" s="189"/>
      <c r="C34" s="402" t="s">
        <v>484</v>
      </c>
      <c r="D34" s="15">
        <v>582</v>
      </c>
      <c r="E34" s="15" t="s">
        <v>184</v>
      </c>
      <c r="F34" s="15">
        <v>300</v>
      </c>
      <c r="G34" s="15" t="s">
        <v>184</v>
      </c>
      <c r="H34" s="15">
        <v>12</v>
      </c>
      <c r="I34" s="15" t="s">
        <v>184</v>
      </c>
      <c r="J34" s="15">
        <v>17</v>
      </c>
      <c r="K34" s="190"/>
      <c r="L34" s="450">
        <v>137</v>
      </c>
      <c r="M34" s="493">
        <v>6000</v>
      </c>
      <c r="N34" s="494">
        <f t="shared" si="12"/>
        <v>822</v>
      </c>
      <c r="O34" s="137">
        <v>1</v>
      </c>
      <c r="P34" s="191">
        <v>1</v>
      </c>
      <c r="Q34" s="138">
        <f t="shared" si="13"/>
        <v>1</v>
      </c>
      <c r="R34" s="487">
        <f t="shared" si="14"/>
        <v>6</v>
      </c>
      <c r="S34" s="488">
        <f t="shared" si="15"/>
        <v>822</v>
      </c>
      <c r="T34" s="487">
        <f t="shared" si="16"/>
        <v>17.255474452554743</v>
      </c>
      <c r="U34" s="488">
        <f t="shared" si="17"/>
        <v>14.183999999999999</v>
      </c>
      <c r="V34" s="192"/>
    </row>
    <row r="35" spans="1:22" ht="13.5">
      <c r="A35" s="188"/>
      <c r="B35" s="189"/>
      <c r="C35" s="402" t="s">
        <v>484</v>
      </c>
      <c r="D35" s="15">
        <v>588</v>
      </c>
      <c r="E35" s="15" t="s">
        <v>184</v>
      </c>
      <c r="F35" s="15">
        <v>300</v>
      </c>
      <c r="G35" s="15" t="s">
        <v>184</v>
      </c>
      <c r="H35" s="15">
        <v>12</v>
      </c>
      <c r="I35" s="15" t="s">
        <v>184</v>
      </c>
      <c r="J35" s="15">
        <v>20</v>
      </c>
      <c r="K35" s="190"/>
      <c r="L35" s="450">
        <v>151</v>
      </c>
      <c r="M35" s="493">
        <v>6000</v>
      </c>
      <c r="N35" s="494">
        <f t="shared" si="12"/>
        <v>906</v>
      </c>
      <c r="O35" s="137">
        <v>1</v>
      </c>
      <c r="P35" s="191">
        <v>1</v>
      </c>
      <c r="Q35" s="138">
        <f t="shared" si="13"/>
        <v>1</v>
      </c>
      <c r="R35" s="487">
        <f t="shared" si="14"/>
        <v>6</v>
      </c>
      <c r="S35" s="488">
        <f t="shared" si="15"/>
        <v>906</v>
      </c>
      <c r="T35" s="487">
        <f t="shared" si="16"/>
        <v>15.735099337748345</v>
      </c>
      <c r="U35" s="488">
        <f t="shared" si="17"/>
        <v>14.256</v>
      </c>
      <c r="V35" s="192"/>
    </row>
    <row r="36" spans="1:22" ht="14.25" thickBot="1">
      <c r="A36" s="201"/>
      <c r="B36" s="202"/>
      <c r="C36" s="404" t="s">
        <v>484</v>
      </c>
      <c r="D36" s="218">
        <v>594</v>
      </c>
      <c r="E36" s="218" t="s">
        <v>184</v>
      </c>
      <c r="F36" s="218">
        <v>302</v>
      </c>
      <c r="G36" s="218" t="s">
        <v>184</v>
      </c>
      <c r="H36" s="218">
        <v>14</v>
      </c>
      <c r="I36" s="218" t="s">
        <v>184</v>
      </c>
      <c r="J36" s="218">
        <v>23</v>
      </c>
      <c r="K36" s="403" t="s">
        <v>189</v>
      </c>
      <c r="L36" s="496">
        <v>175</v>
      </c>
      <c r="M36" s="497">
        <v>6000</v>
      </c>
      <c r="N36" s="501">
        <f t="shared" si="12"/>
        <v>1050</v>
      </c>
      <c r="O36" s="139">
        <v>1</v>
      </c>
      <c r="P36" s="203">
        <v>1</v>
      </c>
      <c r="Q36" s="140">
        <f t="shared" si="13"/>
        <v>1</v>
      </c>
      <c r="R36" s="489">
        <f t="shared" si="14"/>
        <v>6</v>
      </c>
      <c r="S36" s="490">
        <f t="shared" si="15"/>
        <v>1050</v>
      </c>
      <c r="T36" s="489">
        <f t="shared" si="16"/>
        <v>13.691428571428572</v>
      </c>
      <c r="U36" s="490">
        <f t="shared" si="17"/>
        <v>14.375999999999999</v>
      </c>
      <c r="V36" s="204"/>
    </row>
    <row r="37" spans="1:22" ht="13.5">
      <c r="A37" s="188"/>
      <c r="B37" s="196"/>
      <c r="C37" s="405" t="s">
        <v>485</v>
      </c>
      <c r="D37" s="28">
        <v>100</v>
      </c>
      <c r="E37" s="28" t="s">
        <v>184</v>
      </c>
      <c r="F37" s="28">
        <v>50</v>
      </c>
      <c r="G37" s="28" t="s">
        <v>184</v>
      </c>
      <c r="H37" s="28">
        <v>5</v>
      </c>
      <c r="I37" s="28" t="s">
        <v>184</v>
      </c>
      <c r="J37" s="28">
        <v>7</v>
      </c>
      <c r="K37" s="205"/>
      <c r="L37" s="457">
        <v>9.5399999999999991</v>
      </c>
      <c r="M37" s="499">
        <v>6000</v>
      </c>
      <c r="N37" s="500">
        <f t="shared" si="12"/>
        <v>57.239999999999995</v>
      </c>
      <c r="O37" s="198">
        <v>1</v>
      </c>
      <c r="P37" s="197">
        <v>1</v>
      </c>
      <c r="Q37" s="199">
        <f t="shared" si="13"/>
        <v>1</v>
      </c>
      <c r="R37" s="491">
        <f t="shared" si="14"/>
        <v>6</v>
      </c>
      <c r="S37" s="492">
        <f t="shared" si="15"/>
        <v>57.239999999999995</v>
      </c>
      <c r="T37" s="491">
        <f t="shared" si="16"/>
        <v>41.928721174004195</v>
      </c>
      <c r="U37" s="492">
        <f t="shared" si="17"/>
        <v>2.4</v>
      </c>
      <c r="V37" s="200"/>
    </row>
    <row r="38" spans="1:22" ht="13.5">
      <c r="A38" s="188"/>
      <c r="B38" s="189"/>
      <c r="C38" s="402" t="s">
        <v>485</v>
      </c>
      <c r="D38" s="15">
        <v>125</v>
      </c>
      <c r="E38" s="15" t="s">
        <v>184</v>
      </c>
      <c r="F38" s="15">
        <v>60</v>
      </c>
      <c r="G38" s="15" t="s">
        <v>184</v>
      </c>
      <c r="H38" s="15">
        <v>6</v>
      </c>
      <c r="I38" s="15" t="s">
        <v>184</v>
      </c>
      <c r="J38" s="15">
        <v>8</v>
      </c>
      <c r="K38" s="190"/>
      <c r="L38" s="450">
        <v>13.3</v>
      </c>
      <c r="M38" s="493">
        <v>6000</v>
      </c>
      <c r="N38" s="494">
        <f t="shared" si="12"/>
        <v>79.8</v>
      </c>
      <c r="O38" s="137">
        <v>1</v>
      </c>
      <c r="P38" s="191">
        <v>1</v>
      </c>
      <c r="Q38" s="138">
        <f t="shared" si="13"/>
        <v>1</v>
      </c>
      <c r="R38" s="487">
        <f t="shared" si="14"/>
        <v>6</v>
      </c>
      <c r="S38" s="488">
        <f t="shared" si="15"/>
        <v>79.8</v>
      </c>
      <c r="T38" s="487">
        <f t="shared" si="16"/>
        <v>36.84210526315789</v>
      </c>
      <c r="U38" s="488">
        <f t="shared" si="17"/>
        <v>2.9399999999999995</v>
      </c>
      <c r="V38" s="192"/>
    </row>
    <row r="39" spans="1:22" ht="13.5">
      <c r="A39" s="188"/>
      <c r="B39" s="189"/>
      <c r="C39" s="402" t="s">
        <v>485</v>
      </c>
      <c r="D39" s="15">
        <v>150</v>
      </c>
      <c r="E39" s="15" t="s">
        <v>184</v>
      </c>
      <c r="F39" s="15">
        <v>75</v>
      </c>
      <c r="G39" s="15" t="s">
        <v>184</v>
      </c>
      <c r="H39" s="15">
        <v>5</v>
      </c>
      <c r="I39" s="15" t="s">
        <v>184</v>
      </c>
      <c r="J39" s="15">
        <v>7</v>
      </c>
      <c r="K39" s="190"/>
      <c r="L39" s="450">
        <v>14.3</v>
      </c>
      <c r="M39" s="493">
        <v>6000</v>
      </c>
      <c r="N39" s="494">
        <f t="shared" si="12"/>
        <v>85.8</v>
      </c>
      <c r="O39" s="137">
        <v>1</v>
      </c>
      <c r="P39" s="191">
        <v>1</v>
      </c>
      <c r="Q39" s="138">
        <f t="shared" si="13"/>
        <v>1</v>
      </c>
      <c r="R39" s="487">
        <f t="shared" si="14"/>
        <v>6</v>
      </c>
      <c r="S39" s="488">
        <f t="shared" si="15"/>
        <v>85.8</v>
      </c>
      <c r="T39" s="487">
        <f t="shared" si="16"/>
        <v>41.958041958041953</v>
      </c>
      <c r="U39" s="488">
        <f t="shared" si="17"/>
        <v>3.5999999999999996</v>
      </c>
      <c r="V39" s="192"/>
    </row>
    <row r="40" spans="1:22" ht="13.5">
      <c r="A40" s="188"/>
      <c r="B40" s="189"/>
      <c r="C40" s="402" t="s">
        <v>485</v>
      </c>
      <c r="D40" s="15">
        <v>160</v>
      </c>
      <c r="E40" s="15" t="s">
        <v>184</v>
      </c>
      <c r="F40" s="15">
        <v>90</v>
      </c>
      <c r="G40" s="15" t="s">
        <v>184</v>
      </c>
      <c r="H40" s="15">
        <v>5</v>
      </c>
      <c r="I40" s="15" t="s">
        <v>188</v>
      </c>
      <c r="J40" s="15">
        <v>8</v>
      </c>
      <c r="K40" s="190"/>
      <c r="L40" s="450">
        <v>17.600000000000001</v>
      </c>
      <c r="M40" s="493">
        <v>6000</v>
      </c>
      <c r="N40" s="494">
        <f t="shared" si="12"/>
        <v>105.60000000000001</v>
      </c>
      <c r="O40" s="137">
        <v>1</v>
      </c>
      <c r="P40" s="191">
        <v>1</v>
      </c>
      <c r="Q40" s="138">
        <f t="shared" si="13"/>
        <v>1</v>
      </c>
      <c r="R40" s="487">
        <f t="shared" si="14"/>
        <v>6</v>
      </c>
      <c r="S40" s="488">
        <f t="shared" si="15"/>
        <v>105.60000000000001</v>
      </c>
      <c r="T40" s="487">
        <f t="shared" si="16"/>
        <v>38.636363636363633</v>
      </c>
      <c r="U40" s="488">
        <f t="shared" si="17"/>
        <v>4.08</v>
      </c>
      <c r="V40" s="192"/>
    </row>
    <row r="41" spans="1:22" ht="13.5">
      <c r="A41" s="188"/>
      <c r="B41" s="189"/>
      <c r="C41" s="402" t="s">
        <v>486</v>
      </c>
      <c r="D41" s="15">
        <v>175</v>
      </c>
      <c r="E41" s="15" t="s">
        <v>184</v>
      </c>
      <c r="F41" s="15">
        <v>90</v>
      </c>
      <c r="G41" s="15" t="s">
        <v>184</v>
      </c>
      <c r="H41" s="15">
        <v>5</v>
      </c>
      <c r="I41" s="15" t="s">
        <v>184</v>
      </c>
      <c r="J41" s="15">
        <v>8</v>
      </c>
      <c r="K41" s="190"/>
      <c r="L41" s="450">
        <v>18.2</v>
      </c>
      <c r="M41" s="493">
        <v>6000</v>
      </c>
      <c r="N41" s="494">
        <f t="shared" ref="N41:N46" si="18">L41*M41/1000</f>
        <v>109.2</v>
      </c>
      <c r="O41" s="137">
        <v>1</v>
      </c>
      <c r="P41" s="191">
        <v>1</v>
      </c>
      <c r="Q41" s="138">
        <f t="shared" ref="Q41:Q46" si="19">O41*P41</f>
        <v>1</v>
      </c>
      <c r="R41" s="487">
        <f t="shared" ref="R41:R46" si="20">M41*Q41/1000</f>
        <v>6</v>
      </c>
      <c r="S41" s="488">
        <f t="shared" ref="S41:S46" si="21">N41*Q41</f>
        <v>109.2</v>
      </c>
      <c r="T41" s="487">
        <f t="shared" ref="T41:T46" si="22">(D41*2+F41*4)/L41</f>
        <v>39.010989010989015</v>
      </c>
      <c r="U41" s="488">
        <f t="shared" ref="U41:U46" si="23">T41*S41/1000</f>
        <v>4.2600000000000007</v>
      </c>
      <c r="V41" s="192"/>
    </row>
    <row r="42" spans="1:22" ht="13.5">
      <c r="A42" s="188"/>
      <c r="B42" s="189"/>
      <c r="C42" s="402" t="s">
        <v>486</v>
      </c>
      <c r="D42" s="15">
        <v>198</v>
      </c>
      <c r="E42" s="15" t="s">
        <v>184</v>
      </c>
      <c r="F42" s="15">
        <v>99</v>
      </c>
      <c r="G42" s="15" t="s">
        <v>184</v>
      </c>
      <c r="H42" s="15">
        <v>4.5</v>
      </c>
      <c r="I42" s="15" t="s">
        <v>184</v>
      </c>
      <c r="J42" s="15">
        <v>7</v>
      </c>
      <c r="K42" s="190"/>
      <c r="L42" s="450">
        <v>18.5</v>
      </c>
      <c r="M42" s="493">
        <v>6000</v>
      </c>
      <c r="N42" s="494">
        <f t="shared" si="18"/>
        <v>111</v>
      </c>
      <c r="O42" s="137">
        <v>1</v>
      </c>
      <c r="P42" s="191">
        <v>1</v>
      </c>
      <c r="Q42" s="138">
        <f t="shared" si="19"/>
        <v>1</v>
      </c>
      <c r="R42" s="487">
        <f t="shared" si="20"/>
        <v>6</v>
      </c>
      <c r="S42" s="488">
        <f t="shared" si="21"/>
        <v>111</v>
      </c>
      <c r="T42" s="487">
        <f t="shared" si="22"/>
        <v>42.810810810810814</v>
      </c>
      <c r="U42" s="488">
        <f t="shared" si="23"/>
        <v>4.7519999999999998</v>
      </c>
      <c r="V42" s="192"/>
    </row>
    <row r="43" spans="1:22" ht="13.5">
      <c r="A43" s="188"/>
      <c r="B43" s="189"/>
      <c r="C43" s="402" t="s">
        <v>486</v>
      </c>
      <c r="D43" s="15">
        <v>200</v>
      </c>
      <c r="E43" s="15" t="s">
        <v>184</v>
      </c>
      <c r="F43" s="15">
        <v>100</v>
      </c>
      <c r="G43" s="15" t="s">
        <v>184</v>
      </c>
      <c r="H43" s="15">
        <v>5.5</v>
      </c>
      <c r="I43" s="15" t="s">
        <v>184</v>
      </c>
      <c r="J43" s="15">
        <v>8</v>
      </c>
      <c r="K43" s="190"/>
      <c r="L43" s="450">
        <v>21.7</v>
      </c>
      <c r="M43" s="493">
        <v>6000</v>
      </c>
      <c r="N43" s="494">
        <f t="shared" si="18"/>
        <v>130.19999999999999</v>
      </c>
      <c r="O43" s="137">
        <v>1</v>
      </c>
      <c r="P43" s="191">
        <v>1</v>
      </c>
      <c r="Q43" s="138">
        <f t="shared" si="19"/>
        <v>1</v>
      </c>
      <c r="R43" s="487">
        <f t="shared" si="20"/>
        <v>6</v>
      </c>
      <c r="S43" s="488">
        <f t="shared" si="21"/>
        <v>130.19999999999999</v>
      </c>
      <c r="T43" s="487">
        <f t="shared" si="22"/>
        <v>36.866359447004612</v>
      </c>
      <c r="U43" s="488">
        <f t="shared" si="23"/>
        <v>4.8</v>
      </c>
      <c r="V43" s="192"/>
    </row>
    <row r="44" spans="1:22" ht="13.5">
      <c r="A44" s="188"/>
      <c r="B44" s="189"/>
      <c r="C44" s="402" t="s">
        <v>486</v>
      </c>
      <c r="D44" s="15">
        <v>248</v>
      </c>
      <c r="E44" s="15" t="s">
        <v>184</v>
      </c>
      <c r="F44" s="15">
        <v>124</v>
      </c>
      <c r="G44" s="15" t="s">
        <v>184</v>
      </c>
      <c r="H44" s="15">
        <v>5</v>
      </c>
      <c r="I44" s="15" t="s">
        <v>184</v>
      </c>
      <c r="J44" s="15">
        <v>8</v>
      </c>
      <c r="K44" s="190"/>
      <c r="L44" s="450">
        <v>25.8</v>
      </c>
      <c r="M44" s="493">
        <v>6000</v>
      </c>
      <c r="N44" s="494">
        <f t="shared" si="18"/>
        <v>154.80000000000001</v>
      </c>
      <c r="O44" s="137">
        <v>1</v>
      </c>
      <c r="P44" s="191">
        <v>1</v>
      </c>
      <c r="Q44" s="138">
        <f t="shared" si="19"/>
        <v>1</v>
      </c>
      <c r="R44" s="487">
        <f t="shared" si="20"/>
        <v>6</v>
      </c>
      <c r="S44" s="488">
        <f t="shared" si="21"/>
        <v>154.80000000000001</v>
      </c>
      <c r="T44" s="487">
        <f t="shared" si="22"/>
        <v>38.449612403100772</v>
      </c>
      <c r="U44" s="488">
        <f t="shared" si="23"/>
        <v>5.952</v>
      </c>
      <c r="V44" s="192"/>
    </row>
    <row r="45" spans="1:22" ht="13.5">
      <c r="A45" s="188"/>
      <c r="B45" s="189"/>
      <c r="C45" s="402" t="s">
        <v>486</v>
      </c>
      <c r="D45" s="15">
        <v>250</v>
      </c>
      <c r="E45" s="15" t="s">
        <v>184</v>
      </c>
      <c r="F45" s="15">
        <v>125</v>
      </c>
      <c r="G45" s="15" t="s">
        <v>184</v>
      </c>
      <c r="H45" s="15">
        <v>6</v>
      </c>
      <c r="I45" s="15" t="s">
        <v>184</v>
      </c>
      <c r="J45" s="15">
        <v>9</v>
      </c>
      <c r="K45" s="190"/>
      <c r="L45" s="450">
        <v>29.7</v>
      </c>
      <c r="M45" s="493">
        <v>6000</v>
      </c>
      <c r="N45" s="494">
        <f t="shared" si="18"/>
        <v>178.2</v>
      </c>
      <c r="O45" s="137">
        <v>1</v>
      </c>
      <c r="P45" s="191">
        <v>1</v>
      </c>
      <c r="Q45" s="138">
        <f t="shared" si="19"/>
        <v>1</v>
      </c>
      <c r="R45" s="487">
        <f t="shared" si="20"/>
        <v>6</v>
      </c>
      <c r="S45" s="488">
        <f t="shared" si="21"/>
        <v>178.2</v>
      </c>
      <c r="T45" s="487">
        <f t="shared" si="22"/>
        <v>33.670033670033668</v>
      </c>
      <c r="U45" s="488">
        <f t="shared" si="23"/>
        <v>5.9999999999999991</v>
      </c>
      <c r="V45" s="192"/>
    </row>
    <row r="46" spans="1:22" ht="13.5">
      <c r="A46" s="188"/>
      <c r="B46" s="189"/>
      <c r="C46" s="402" t="s">
        <v>486</v>
      </c>
      <c r="D46" s="15">
        <v>280</v>
      </c>
      <c r="E46" s="15" t="s">
        <v>184</v>
      </c>
      <c r="F46" s="15">
        <v>125</v>
      </c>
      <c r="G46" s="15" t="s">
        <v>184</v>
      </c>
      <c r="H46" s="15">
        <v>6</v>
      </c>
      <c r="I46" s="15" t="s">
        <v>184</v>
      </c>
      <c r="J46" s="15">
        <v>9</v>
      </c>
      <c r="K46" s="190"/>
      <c r="L46" s="450">
        <v>31.1</v>
      </c>
      <c r="M46" s="493">
        <v>6000</v>
      </c>
      <c r="N46" s="494">
        <f t="shared" si="18"/>
        <v>186.6</v>
      </c>
      <c r="O46" s="137">
        <v>1</v>
      </c>
      <c r="P46" s="191">
        <v>1</v>
      </c>
      <c r="Q46" s="138">
        <f t="shared" si="19"/>
        <v>1</v>
      </c>
      <c r="R46" s="487">
        <f t="shared" si="20"/>
        <v>6</v>
      </c>
      <c r="S46" s="488">
        <f t="shared" si="21"/>
        <v>186.6</v>
      </c>
      <c r="T46" s="487">
        <f t="shared" si="22"/>
        <v>34.083601286173632</v>
      </c>
      <c r="U46" s="488">
        <f t="shared" si="23"/>
        <v>6.36</v>
      </c>
      <c r="V46" s="192"/>
    </row>
    <row r="47" spans="1:22" ht="13.5">
      <c r="A47" s="188"/>
      <c r="B47" s="189"/>
      <c r="C47" s="402" t="s">
        <v>486</v>
      </c>
      <c r="D47" s="15">
        <v>298</v>
      </c>
      <c r="E47" s="15" t="s">
        <v>184</v>
      </c>
      <c r="F47" s="15">
        <v>149</v>
      </c>
      <c r="G47" s="15" t="s">
        <v>184</v>
      </c>
      <c r="H47" s="15">
        <v>5.5</v>
      </c>
      <c r="I47" s="15" t="s">
        <v>184</v>
      </c>
      <c r="J47" s="15">
        <v>8</v>
      </c>
      <c r="K47" s="190"/>
      <c r="L47" s="450">
        <v>32.6</v>
      </c>
      <c r="M47" s="493">
        <v>6000</v>
      </c>
      <c r="N47" s="494">
        <f t="shared" ref="N47:N52" si="24">L47*M47/1000</f>
        <v>195.6</v>
      </c>
      <c r="O47" s="137">
        <v>1</v>
      </c>
      <c r="P47" s="191">
        <v>1</v>
      </c>
      <c r="Q47" s="138">
        <f t="shared" ref="Q47:Q52" si="25">O47*P47</f>
        <v>1</v>
      </c>
      <c r="R47" s="487">
        <f t="shared" ref="R47:R52" si="26">M47*Q47/1000</f>
        <v>6</v>
      </c>
      <c r="S47" s="488">
        <f t="shared" ref="S47:S52" si="27">N47*Q47</f>
        <v>195.6</v>
      </c>
      <c r="T47" s="487">
        <f t="shared" ref="T47:T52" si="28">(D47*2+F47*4)/L47</f>
        <v>36.564417177914109</v>
      </c>
      <c r="U47" s="488">
        <f t="shared" ref="U47:U52" si="29">T47*S47/1000</f>
        <v>7.1519999999999992</v>
      </c>
      <c r="V47" s="192"/>
    </row>
    <row r="48" spans="1:22" ht="13.5">
      <c r="A48" s="188"/>
      <c r="B48" s="189"/>
      <c r="C48" s="402" t="s">
        <v>486</v>
      </c>
      <c r="D48" s="15">
        <v>300</v>
      </c>
      <c r="E48" s="15" t="s">
        <v>184</v>
      </c>
      <c r="F48" s="15">
        <v>150</v>
      </c>
      <c r="G48" s="15" t="s">
        <v>184</v>
      </c>
      <c r="H48" s="15">
        <v>6.5</v>
      </c>
      <c r="I48" s="15" t="s">
        <v>184</v>
      </c>
      <c r="J48" s="15">
        <v>9</v>
      </c>
      <c r="K48" s="190"/>
      <c r="L48" s="450">
        <v>37.299999999999997</v>
      </c>
      <c r="M48" s="493">
        <v>6000</v>
      </c>
      <c r="N48" s="494">
        <f t="shared" si="24"/>
        <v>223.79999999999998</v>
      </c>
      <c r="O48" s="137">
        <v>1</v>
      </c>
      <c r="P48" s="191">
        <v>1</v>
      </c>
      <c r="Q48" s="138">
        <f t="shared" si="25"/>
        <v>1</v>
      </c>
      <c r="R48" s="487">
        <f t="shared" si="26"/>
        <v>6</v>
      </c>
      <c r="S48" s="488">
        <f t="shared" si="27"/>
        <v>223.79999999999998</v>
      </c>
      <c r="T48" s="487">
        <f t="shared" si="28"/>
        <v>32.171581769436997</v>
      </c>
      <c r="U48" s="488">
        <f t="shared" si="29"/>
        <v>7.1999999999999993</v>
      </c>
      <c r="V48" s="192"/>
    </row>
    <row r="49" spans="1:22" ht="13.5">
      <c r="A49" s="188"/>
      <c r="B49" s="189"/>
      <c r="C49" s="402" t="s">
        <v>486</v>
      </c>
      <c r="D49" s="15">
        <v>346</v>
      </c>
      <c r="E49" s="15" t="s">
        <v>184</v>
      </c>
      <c r="F49" s="15">
        <v>174</v>
      </c>
      <c r="G49" s="15" t="s">
        <v>184</v>
      </c>
      <c r="H49" s="15">
        <v>6</v>
      </c>
      <c r="I49" s="15" t="s">
        <v>184</v>
      </c>
      <c r="J49" s="15">
        <v>9</v>
      </c>
      <c r="K49" s="190"/>
      <c r="L49" s="450">
        <v>41.8</v>
      </c>
      <c r="M49" s="493">
        <v>6000</v>
      </c>
      <c r="N49" s="494">
        <f t="shared" si="24"/>
        <v>250.79999999999998</v>
      </c>
      <c r="O49" s="137">
        <v>1</v>
      </c>
      <c r="P49" s="191">
        <v>1</v>
      </c>
      <c r="Q49" s="138">
        <f t="shared" si="25"/>
        <v>1</v>
      </c>
      <c r="R49" s="487">
        <f t="shared" si="26"/>
        <v>6</v>
      </c>
      <c r="S49" s="488">
        <f t="shared" si="27"/>
        <v>250.79999999999998</v>
      </c>
      <c r="T49" s="487">
        <f t="shared" si="28"/>
        <v>33.205741626794257</v>
      </c>
      <c r="U49" s="488">
        <f t="shared" si="29"/>
        <v>8.3279999999999994</v>
      </c>
      <c r="V49" s="192"/>
    </row>
    <row r="50" spans="1:22" ht="13.5">
      <c r="A50" s="188"/>
      <c r="B50" s="189"/>
      <c r="C50" s="402" t="s">
        <v>486</v>
      </c>
      <c r="D50" s="15">
        <v>350</v>
      </c>
      <c r="E50" s="15" t="s">
        <v>184</v>
      </c>
      <c r="F50" s="15">
        <v>175</v>
      </c>
      <c r="G50" s="15" t="s">
        <v>184</v>
      </c>
      <c r="H50" s="15">
        <v>7</v>
      </c>
      <c r="I50" s="15" t="s">
        <v>184</v>
      </c>
      <c r="J50" s="15">
        <v>11</v>
      </c>
      <c r="K50" s="190"/>
      <c r="L50" s="450">
        <v>50</v>
      </c>
      <c r="M50" s="493">
        <v>6000</v>
      </c>
      <c r="N50" s="494">
        <f t="shared" si="24"/>
        <v>300</v>
      </c>
      <c r="O50" s="137">
        <v>1</v>
      </c>
      <c r="P50" s="191">
        <v>1</v>
      </c>
      <c r="Q50" s="138">
        <f t="shared" si="25"/>
        <v>1</v>
      </c>
      <c r="R50" s="487">
        <f t="shared" si="26"/>
        <v>6</v>
      </c>
      <c r="S50" s="488">
        <f t="shared" si="27"/>
        <v>300</v>
      </c>
      <c r="T50" s="487">
        <f t="shared" si="28"/>
        <v>28</v>
      </c>
      <c r="U50" s="488">
        <f t="shared" si="29"/>
        <v>8.4</v>
      </c>
      <c r="V50" s="192"/>
    </row>
    <row r="51" spans="1:22" ht="13.5">
      <c r="A51" s="188"/>
      <c r="B51" s="189"/>
      <c r="C51" s="402" t="s">
        <v>486</v>
      </c>
      <c r="D51" s="217">
        <v>400</v>
      </c>
      <c r="E51" s="217" t="s">
        <v>184</v>
      </c>
      <c r="F51" s="217">
        <v>150</v>
      </c>
      <c r="G51" s="217" t="s">
        <v>184</v>
      </c>
      <c r="H51" s="217">
        <v>8</v>
      </c>
      <c r="I51" s="217" t="s">
        <v>184</v>
      </c>
      <c r="J51" s="217">
        <v>13</v>
      </c>
      <c r="K51" s="216" t="s">
        <v>189</v>
      </c>
      <c r="L51" s="450">
        <v>55.8</v>
      </c>
      <c r="M51" s="493">
        <v>6000</v>
      </c>
      <c r="N51" s="494">
        <f t="shared" si="24"/>
        <v>334.8</v>
      </c>
      <c r="O51" s="137">
        <v>1</v>
      </c>
      <c r="P51" s="191">
        <v>1</v>
      </c>
      <c r="Q51" s="138">
        <f t="shared" si="25"/>
        <v>1</v>
      </c>
      <c r="R51" s="487">
        <f t="shared" si="26"/>
        <v>6</v>
      </c>
      <c r="S51" s="488">
        <f t="shared" si="27"/>
        <v>334.8</v>
      </c>
      <c r="T51" s="487">
        <f t="shared" si="28"/>
        <v>25.089605734767026</v>
      </c>
      <c r="U51" s="488">
        <f t="shared" si="29"/>
        <v>8.4</v>
      </c>
      <c r="V51" s="192"/>
    </row>
    <row r="52" spans="1:22" ht="13.5">
      <c r="A52" s="188"/>
      <c r="B52" s="189"/>
      <c r="C52" s="402" t="s">
        <v>486</v>
      </c>
      <c r="D52" s="15">
        <v>396</v>
      </c>
      <c r="E52" s="15" t="s">
        <v>184</v>
      </c>
      <c r="F52" s="15">
        <v>199</v>
      </c>
      <c r="G52" s="15" t="s">
        <v>184</v>
      </c>
      <c r="H52" s="15">
        <v>7</v>
      </c>
      <c r="I52" s="15" t="s">
        <v>184</v>
      </c>
      <c r="J52" s="15">
        <v>11</v>
      </c>
      <c r="K52" s="190"/>
      <c r="L52" s="450">
        <v>56.7</v>
      </c>
      <c r="M52" s="493">
        <v>6000</v>
      </c>
      <c r="N52" s="494">
        <f t="shared" si="24"/>
        <v>340.2</v>
      </c>
      <c r="O52" s="137">
        <v>1</v>
      </c>
      <c r="P52" s="191">
        <v>1</v>
      </c>
      <c r="Q52" s="138">
        <f t="shared" si="25"/>
        <v>1</v>
      </c>
      <c r="R52" s="487">
        <f t="shared" si="26"/>
        <v>6</v>
      </c>
      <c r="S52" s="488">
        <f t="shared" si="27"/>
        <v>340.2</v>
      </c>
      <c r="T52" s="487">
        <f t="shared" si="28"/>
        <v>28.007054673721338</v>
      </c>
      <c r="U52" s="488">
        <f t="shared" si="29"/>
        <v>9.5279999999999987</v>
      </c>
      <c r="V52" s="192"/>
    </row>
    <row r="53" spans="1:22" ht="13.5">
      <c r="A53" s="188"/>
      <c r="B53" s="189"/>
      <c r="C53" s="402" t="s">
        <v>486</v>
      </c>
      <c r="D53" s="15">
        <v>400</v>
      </c>
      <c r="E53" s="15" t="s">
        <v>184</v>
      </c>
      <c r="F53" s="15">
        <v>200</v>
      </c>
      <c r="G53" s="15" t="s">
        <v>184</v>
      </c>
      <c r="H53" s="15">
        <v>8</v>
      </c>
      <c r="I53" s="15" t="s">
        <v>184</v>
      </c>
      <c r="J53" s="15">
        <v>13</v>
      </c>
      <c r="K53" s="190"/>
      <c r="L53" s="450">
        <v>66</v>
      </c>
      <c r="M53" s="493">
        <v>6000</v>
      </c>
      <c r="N53" s="494">
        <f>L53*M53/1000</f>
        <v>396</v>
      </c>
      <c r="O53" s="137">
        <v>1</v>
      </c>
      <c r="P53" s="191">
        <v>1</v>
      </c>
      <c r="Q53" s="138">
        <f>O53*P53</f>
        <v>1</v>
      </c>
      <c r="R53" s="487">
        <f>M53*Q53/1000</f>
        <v>6</v>
      </c>
      <c r="S53" s="488">
        <f>N53*Q53</f>
        <v>396</v>
      </c>
      <c r="T53" s="487">
        <f>(D53*2+F53*4)/L53</f>
        <v>24.242424242424242</v>
      </c>
      <c r="U53" s="488">
        <f>T53*S53/1000</f>
        <v>9.6</v>
      </c>
      <c r="V53" s="192"/>
    </row>
    <row r="54" spans="1:22" ht="13.5">
      <c r="A54" s="188"/>
      <c r="B54" s="189"/>
      <c r="C54" s="402" t="s">
        <v>486</v>
      </c>
      <c r="D54" s="217">
        <v>450</v>
      </c>
      <c r="E54" s="217" t="s">
        <v>184</v>
      </c>
      <c r="F54" s="217">
        <v>150</v>
      </c>
      <c r="G54" s="217" t="s">
        <v>184</v>
      </c>
      <c r="H54" s="217">
        <v>9</v>
      </c>
      <c r="I54" s="217" t="s">
        <v>184</v>
      </c>
      <c r="J54" s="217">
        <v>14</v>
      </c>
      <c r="K54" s="216" t="s">
        <v>189</v>
      </c>
      <c r="L54" s="450">
        <v>65.5</v>
      </c>
      <c r="M54" s="493">
        <v>6000</v>
      </c>
      <c r="N54" s="494">
        <f>L54*M54/1000</f>
        <v>393</v>
      </c>
      <c r="O54" s="137">
        <v>1</v>
      </c>
      <c r="P54" s="191">
        <v>1</v>
      </c>
      <c r="Q54" s="138">
        <f>O54*P54</f>
        <v>1</v>
      </c>
      <c r="R54" s="487">
        <f>M54*Q54/1000</f>
        <v>6</v>
      </c>
      <c r="S54" s="488">
        <f>N54*Q54</f>
        <v>393</v>
      </c>
      <c r="T54" s="487">
        <f>(D54*2+F54*4)/L54</f>
        <v>22.900763358778626</v>
      </c>
      <c r="U54" s="488">
        <f>T54*S54/1000</f>
        <v>9</v>
      </c>
      <c r="V54" s="192"/>
    </row>
    <row r="55" spans="1:22" ht="13.5">
      <c r="A55" s="188"/>
      <c r="B55" s="189"/>
      <c r="C55" s="402" t="s">
        <v>486</v>
      </c>
      <c r="D55" s="15">
        <v>446</v>
      </c>
      <c r="E55" s="15" t="s">
        <v>184</v>
      </c>
      <c r="F55" s="15">
        <v>199</v>
      </c>
      <c r="G55" s="15" t="s">
        <v>184</v>
      </c>
      <c r="H55" s="15">
        <v>8</v>
      </c>
      <c r="I55" s="15" t="s">
        <v>184</v>
      </c>
      <c r="J55" s="15">
        <v>12</v>
      </c>
      <c r="K55" s="190"/>
      <c r="L55" s="450">
        <v>66.7</v>
      </c>
      <c r="M55" s="493">
        <v>6000</v>
      </c>
      <c r="N55" s="494">
        <f>L55*M55/1000</f>
        <v>400.2</v>
      </c>
      <c r="O55" s="137">
        <v>1</v>
      </c>
      <c r="P55" s="191">
        <v>1</v>
      </c>
      <c r="Q55" s="138">
        <f>O55*P55</f>
        <v>1</v>
      </c>
      <c r="R55" s="487">
        <f>M55*Q55/1000</f>
        <v>6</v>
      </c>
      <c r="S55" s="488">
        <f>N55*Q55</f>
        <v>400.2</v>
      </c>
      <c r="T55" s="487">
        <f>(D55*2+F55*4)/L55</f>
        <v>25.30734632683658</v>
      </c>
      <c r="U55" s="488">
        <f>T55*S55/1000</f>
        <v>10.127999999999998</v>
      </c>
      <c r="V55" s="192"/>
    </row>
    <row r="56" spans="1:22" ht="13.5">
      <c r="A56" s="188"/>
      <c r="B56" s="189"/>
      <c r="C56" s="402" t="s">
        <v>486</v>
      </c>
      <c r="D56" s="15">
        <v>450</v>
      </c>
      <c r="E56" s="15" t="s">
        <v>184</v>
      </c>
      <c r="F56" s="15">
        <v>200</v>
      </c>
      <c r="G56" s="15" t="s">
        <v>184</v>
      </c>
      <c r="H56" s="15">
        <v>9</v>
      </c>
      <c r="I56" s="15" t="s">
        <v>184</v>
      </c>
      <c r="J56" s="15">
        <v>14</v>
      </c>
      <c r="K56" s="190"/>
      <c r="L56" s="450">
        <v>76.5</v>
      </c>
      <c r="M56" s="493">
        <v>6000</v>
      </c>
      <c r="N56" s="494">
        <f>L56*M56/1000</f>
        <v>459</v>
      </c>
      <c r="O56" s="137">
        <v>1</v>
      </c>
      <c r="P56" s="191">
        <v>1</v>
      </c>
      <c r="Q56" s="138">
        <f>O56*P56</f>
        <v>1</v>
      </c>
      <c r="R56" s="487">
        <f>M56*Q56/1000</f>
        <v>6</v>
      </c>
      <c r="S56" s="488">
        <f>N56*Q56</f>
        <v>459</v>
      </c>
      <c r="T56" s="487">
        <f>(D56*2+F56*4)/L56</f>
        <v>22.222222222222221</v>
      </c>
      <c r="U56" s="488">
        <f>T56*S56/1000</f>
        <v>10.199999999999999</v>
      </c>
      <c r="V56" s="192"/>
    </row>
    <row r="57" spans="1:22" ht="13.5">
      <c r="A57" s="188"/>
      <c r="B57" s="189"/>
      <c r="C57" s="402" t="s">
        <v>486</v>
      </c>
      <c r="D57" s="217">
        <v>500</v>
      </c>
      <c r="E57" s="217" t="s">
        <v>184</v>
      </c>
      <c r="F57" s="217">
        <v>150</v>
      </c>
      <c r="G57" s="217" t="s">
        <v>184</v>
      </c>
      <c r="H57" s="217">
        <v>10</v>
      </c>
      <c r="I57" s="217" t="s">
        <v>184</v>
      </c>
      <c r="J57" s="217">
        <v>16</v>
      </c>
      <c r="K57" s="216" t="s">
        <v>189</v>
      </c>
      <c r="L57" s="450">
        <v>77.099999999999994</v>
      </c>
      <c r="M57" s="493">
        <v>6000</v>
      </c>
      <c r="N57" s="494">
        <f>L57*M57/1000</f>
        <v>462.59999999999997</v>
      </c>
      <c r="O57" s="137">
        <v>1</v>
      </c>
      <c r="P57" s="191">
        <v>1</v>
      </c>
      <c r="Q57" s="138">
        <f>O57*P57</f>
        <v>1</v>
      </c>
      <c r="R57" s="487">
        <f>M57*Q57/1000</f>
        <v>6</v>
      </c>
      <c r="S57" s="488">
        <f>N57*Q57</f>
        <v>462.59999999999997</v>
      </c>
      <c r="T57" s="487">
        <f>(D57*2+F57*4)/L57</f>
        <v>20.752269779507134</v>
      </c>
      <c r="U57" s="488">
        <f>T57*S57/1000</f>
        <v>9.6</v>
      </c>
      <c r="V57" s="192"/>
    </row>
    <row r="58" spans="1:22" ht="13.5">
      <c r="A58" s="188"/>
      <c r="B58" s="189"/>
      <c r="C58" s="402" t="s">
        <v>486</v>
      </c>
      <c r="D58" s="15">
        <v>496</v>
      </c>
      <c r="E58" s="15" t="s">
        <v>184</v>
      </c>
      <c r="F58" s="15">
        <v>199</v>
      </c>
      <c r="G58" s="15" t="s">
        <v>184</v>
      </c>
      <c r="H58" s="15">
        <v>9</v>
      </c>
      <c r="I58" s="15" t="s">
        <v>184</v>
      </c>
      <c r="J58" s="15">
        <v>14</v>
      </c>
      <c r="K58" s="190"/>
      <c r="L58" s="450">
        <v>79.5</v>
      </c>
      <c r="M58" s="493">
        <v>6000</v>
      </c>
      <c r="N58" s="494">
        <f t="shared" ref="N58:N65" si="30">L58*M58/1000</f>
        <v>477</v>
      </c>
      <c r="O58" s="137">
        <v>1</v>
      </c>
      <c r="P58" s="191">
        <v>1</v>
      </c>
      <c r="Q58" s="138">
        <f t="shared" ref="Q58:Q65" si="31">O58*P58</f>
        <v>1</v>
      </c>
      <c r="R58" s="487">
        <f t="shared" ref="R58:R65" si="32">M58*Q58/1000</f>
        <v>6</v>
      </c>
      <c r="S58" s="488">
        <f t="shared" ref="S58:S65" si="33">N58*Q58</f>
        <v>477</v>
      </c>
      <c r="T58" s="487">
        <f t="shared" ref="T58:T65" si="34">(D58*2+F58*4)/L58</f>
        <v>22.490566037735849</v>
      </c>
      <c r="U58" s="488">
        <f t="shared" ref="U58:U65" si="35">T58*S58/1000</f>
        <v>10.728</v>
      </c>
      <c r="V58" s="192"/>
    </row>
    <row r="59" spans="1:22" ht="13.5">
      <c r="A59" s="188"/>
      <c r="B59" s="189"/>
      <c r="C59" s="402" t="s">
        <v>486</v>
      </c>
      <c r="D59" s="15">
        <v>500</v>
      </c>
      <c r="E59" s="15" t="s">
        <v>184</v>
      </c>
      <c r="F59" s="15">
        <v>200</v>
      </c>
      <c r="G59" s="15" t="s">
        <v>184</v>
      </c>
      <c r="H59" s="15">
        <v>10</v>
      </c>
      <c r="I59" s="15" t="s">
        <v>184</v>
      </c>
      <c r="J59" s="15">
        <v>16</v>
      </c>
      <c r="K59" s="190"/>
      <c r="L59" s="450">
        <v>89.6</v>
      </c>
      <c r="M59" s="493">
        <v>6000</v>
      </c>
      <c r="N59" s="494">
        <f t="shared" si="30"/>
        <v>537.6</v>
      </c>
      <c r="O59" s="137">
        <v>1</v>
      </c>
      <c r="P59" s="191">
        <v>1</v>
      </c>
      <c r="Q59" s="138">
        <f t="shared" si="31"/>
        <v>1</v>
      </c>
      <c r="R59" s="487">
        <f t="shared" si="32"/>
        <v>6</v>
      </c>
      <c r="S59" s="488">
        <f t="shared" si="33"/>
        <v>537.6</v>
      </c>
      <c r="T59" s="487">
        <f t="shared" si="34"/>
        <v>20.089285714285715</v>
      </c>
      <c r="U59" s="488">
        <f t="shared" si="35"/>
        <v>10.800000000000002</v>
      </c>
      <c r="V59" s="192"/>
    </row>
    <row r="60" spans="1:22" ht="13.5">
      <c r="A60" s="188"/>
      <c r="B60" s="189"/>
      <c r="C60" s="402" t="s">
        <v>486</v>
      </c>
      <c r="D60" s="217">
        <v>506</v>
      </c>
      <c r="E60" s="217" t="s">
        <v>184</v>
      </c>
      <c r="F60" s="217">
        <v>201</v>
      </c>
      <c r="G60" s="217" t="s">
        <v>184</v>
      </c>
      <c r="H60" s="217">
        <v>11</v>
      </c>
      <c r="I60" s="217" t="s">
        <v>184</v>
      </c>
      <c r="J60" s="217">
        <v>19</v>
      </c>
      <c r="K60" s="216" t="s">
        <v>189</v>
      </c>
      <c r="L60" s="450">
        <v>103</v>
      </c>
      <c r="M60" s="493">
        <v>6000</v>
      </c>
      <c r="N60" s="494">
        <f t="shared" si="30"/>
        <v>618</v>
      </c>
      <c r="O60" s="137">
        <v>1</v>
      </c>
      <c r="P60" s="191">
        <v>1</v>
      </c>
      <c r="Q60" s="138">
        <f t="shared" si="31"/>
        <v>1</v>
      </c>
      <c r="R60" s="487">
        <f t="shared" si="32"/>
        <v>6</v>
      </c>
      <c r="S60" s="488">
        <f t="shared" si="33"/>
        <v>618</v>
      </c>
      <c r="T60" s="487">
        <f t="shared" si="34"/>
        <v>17.631067961165048</v>
      </c>
      <c r="U60" s="488">
        <f t="shared" si="35"/>
        <v>10.896000000000001</v>
      </c>
      <c r="V60" s="192"/>
    </row>
    <row r="61" spans="1:22" ht="13.5">
      <c r="A61" s="188"/>
      <c r="B61" s="189"/>
      <c r="C61" s="402" t="s">
        <v>486</v>
      </c>
      <c r="D61" s="15">
        <v>596</v>
      </c>
      <c r="E61" s="15" t="s">
        <v>184</v>
      </c>
      <c r="F61" s="15">
        <v>199</v>
      </c>
      <c r="G61" s="15" t="s">
        <v>184</v>
      </c>
      <c r="H61" s="15">
        <v>10</v>
      </c>
      <c r="I61" s="15" t="s">
        <v>184</v>
      </c>
      <c r="J61" s="15">
        <v>15</v>
      </c>
      <c r="K61" s="190"/>
      <c r="L61" s="450">
        <v>95.1</v>
      </c>
      <c r="M61" s="493">
        <v>6000</v>
      </c>
      <c r="N61" s="494">
        <f t="shared" si="30"/>
        <v>570.6</v>
      </c>
      <c r="O61" s="137">
        <v>1</v>
      </c>
      <c r="P61" s="191">
        <v>1</v>
      </c>
      <c r="Q61" s="138">
        <f t="shared" si="31"/>
        <v>1</v>
      </c>
      <c r="R61" s="487">
        <f t="shared" si="32"/>
        <v>6</v>
      </c>
      <c r="S61" s="488">
        <f t="shared" si="33"/>
        <v>570.6</v>
      </c>
      <c r="T61" s="487">
        <f t="shared" si="34"/>
        <v>20.904311251314407</v>
      </c>
      <c r="U61" s="488">
        <f t="shared" si="35"/>
        <v>11.928000000000003</v>
      </c>
      <c r="V61" s="192"/>
    </row>
    <row r="62" spans="1:22" ht="13.5">
      <c r="A62" s="188"/>
      <c r="B62" s="189"/>
      <c r="C62" s="402" t="s">
        <v>486</v>
      </c>
      <c r="D62" s="15">
        <v>600</v>
      </c>
      <c r="E62" s="15" t="s">
        <v>184</v>
      </c>
      <c r="F62" s="15">
        <v>200</v>
      </c>
      <c r="G62" s="15" t="s">
        <v>184</v>
      </c>
      <c r="H62" s="15">
        <v>11</v>
      </c>
      <c r="I62" s="15" t="s">
        <v>184</v>
      </c>
      <c r="J62" s="15">
        <v>17</v>
      </c>
      <c r="K62" s="190"/>
      <c r="L62" s="450">
        <v>106</v>
      </c>
      <c r="M62" s="493">
        <v>6000</v>
      </c>
      <c r="N62" s="494">
        <f t="shared" si="30"/>
        <v>636</v>
      </c>
      <c r="O62" s="137">
        <v>1</v>
      </c>
      <c r="P62" s="191">
        <v>1</v>
      </c>
      <c r="Q62" s="138">
        <f t="shared" si="31"/>
        <v>1</v>
      </c>
      <c r="R62" s="487">
        <f t="shared" si="32"/>
        <v>6</v>
      </c>
      <c r="S62" s="488">
        <f t="shared" si="33"/>
        <v>636</v>
      </c>
      <c r="T62" s="487">
        <f t="shared" si="34"/>
        <v>18.867924528301888</v>
      </c>
      <c r="U62" s="488">
        <f t="shared" si="35"/>
        <v>12</v>
      </c>
      <c r="V62" s="192"/>
    </row>
    <row r="63" spans="1:22" ht="13.5">
      <c r="A63" s="188"/>
      <c r="B63" s="189"/>
      <c r="C63" s="402" t="s">
        <v>486</v>
      </c>
      <c r="D63" s="217">
        <v>606</v>
      </c>
      <c r="E63" s="217" t="s">
        <v>184</v>
      </c>
      <c r="F63" s="217">
        <v>201</v>
      </c>
      <c r="G63" s="217" t="s">
        <v>184</v>
      </c>
      <c r="H63" s="217">
        <v>12</v>
      </c>
      <c r="I63" s="217" t="s">
        <v>184</v>
      </c>
      <c r="J63" s="217">
        <v>20</v>
      </c>
      <c r="K63" s="216" t="s">
        <v>189</v>
      </c>
      <c r="L63" s="450">
        <v>120</v>
      </c>
      <c r="M63" s="493">
        <v>6000</v>
      </c>
      <c r="N63" s="494">
        <f t="shared" si="30"/>
        <v>720</v>
      </c>
      <c r="O63" s="137">
        <v>1</v>
      </c>
      <c r="P63" s="191">
        <v>1</v>
      </c>
      <c r="Q63" s="138">
        <f t="shared" si="31"/>
        <v>1</v>
      </c>
      <c r="R63" s="487">
        <f t="shared" si="32"/>
        <v>6</v>
      </c>
      <c r="S63" s="488">
        <f t="shared" si="33"/>
        <v>720</v>
      </c>
      <c r="T63" s="487">
        <f t="shared" si="34"/>
        <v>16.8</v>
      </c>
      <c r="U63" s="488">
        <f t="shared" si="35"/>
        <v>12.096</v>
      </c>
      <c r="V63" s="192"/>
    </row>
    <row r="64" spans="1:22" ht="13.5">
      <c r="A64" s="188"/>
      <c r="B64" s="189"/>
      <c r="C64" s="402" t="s">
        <v>486</v>
      </c>
      <c r="D64" s="217">
        <v>692</v>
      </c>
      <c r="E64" s="217" t="s">
        <v>184</v>
      </c>
      <c r="F64" s="217">
        <v>300</v>
      </c>
      <c r="G64" s="217" t="s">
        <v>184</v>
      </c>
      <c r="H64" s="217">
        <v>13</v>
      </c>
      <c r="I64" s="217" t="s">
        <v>184</v>
      </c>
      <c r="J64" s="217">
        <v>20</v>
      </c>
      <c r="K64" s="216" t="s">
        <v>189</v>
      </c>
      <c r="L64" s="450">
        <v>166</v>
      </c>
      <c r="M64" s="493">
        <v>6000</v>
      </c>
      <c r="N64" s="494">
        <f t="shared" si="30"/>
        <v>996</v>
      </c>
      <c r="O64" s="137">
        <v>1</v>
      </c>
      <c r="P64" s="191">
        <v>1</v>
      </c>
      <c r="Q64" s="138">
        <f t="shared" si="31"/>
        <v>1</v>
      </c>
      <c r="R64" s="487">
        <f t="shared" si="32"/>
        <v>6</v>
      </c>
      <c r="S64" s="488">
        <f t="shared" si="33"/>
        <v>996</v>
      </c>
      <c r="T64" s="487">
        <f t="shared" si="34"/>
        <v>15.566265060240964</v>
      </c>
      <c r="U64" s="488">
        <f t="shared" si="35"/>
        <v>15.504</v>
      </c>
      <c r="V64" s="192"/>
    </row>
    <row r="65" spans="1:22" ht="13.5">
      <c r="A65" s="188"/>
      <c r="B65" s="189"/>
      <c r="C65" s="402" t="s">
        <v>486</v>
      </c>
      <c r="D65" s="15">
        <v>700</v>
      </c>
      <c r="E65" s="15" t="s">
        <v>184</v>
      </c>
      <c r="F65" s="15">
        <v>300</v>
      </c>
      <c r="G65" s="15" t="s">
        <v>184</v>
      </c>
      <c r="H65" s="15">
        <v>13</v>
      </c>
      <c r="I65" s="15" t="s">
        <v>184</v>
      </c>
      <c r="J65" s="15">
        <v>24</v>
      </c>
      <c r="K65" s="190"/>
      <c r="L65" s="450">
        <v>185</v>
      </c>
      <c r="M65" s="493">
        <v>6000</v>
      </c>
      <c r="N65" s="494">
        <f t="shared" si="30"/>
        <v>1110</v>
      </c>
      <c r="O65" s="137">
        <v>1</v>
      </c>
      <c r="P65" s="191">
        <v>1</v>
      </c>
      <c r="Q65" s="138">
        <f t="shared" si="31"/>
        <v>1</v>
      </c>
      <c r="R65" s="487">
        <f t="shared" si="32"/>
        <v>6</v>
      </c>
      <c r="S65" s="488">
        <f t="shared" si="33"/>
        <v>1110</v>
      </c>
      <c r="T65" s="487">
        <f t="shared" si="34"/>
        <v>14.054054054054054</v>
      </c>
      <c r="U65" s="488">
        <f t="shared" si="35"/>
        <v>15.6</v>
      </c>
      <c r="V65" s="192"/>
    </row>
    <row r="66" spans="1:22" ht="13.5">
      <c r="A66" s="188"/>
      <c r="B66" s="189"/>
      <c r="C66" s="402" t="s">
        <v>486</v>
      </c>
      <c r="D66" s="217">
        <v>792</v>
      </c>
      <c r="E66" s="217" t="s">
        <v>184</v>
      </c>
      <c r="F66" s="217">
        <v>300</v>
      </c>
      <c r="G66" s="217" t="s">
        <v>184</v>
      </c>
      <c r="H66" s="217">
        <v>14</v>
      </c>
      <c r="I66" s="217" t="s">
        <v>184</v>
      </c>
      <c r="J66" s="217">
        <v>22</v>
      </c>
      <c r="K66" s="216" t="s">
        <v>189</v>
      </c>
      <c r="L66" s="450">
        <v>191</v>
      </c>
      <c r="M66" s="493">
        <v>6000</v>
      </c>
      <c r="N66" s="494">
        <f>L66*M66/1000</f>
        <v>1146</v>
      </c>
      <c r="O66" s="137">
        <v>1</v>
      </c>
      <c r="P66" s="191">
        <v>1</v>
      </c>
      <c r="Q66" s="138">
        <f>O66*P66</f>
        <v>1</v>
      </c>
      <c r="R66" s="487">
        <f>M66*Q66/1000</f>
        <v>6</v>
      </c>
      <c r="S66" s="488">
        <f>N66*Q66</f>
        <v>1146</v>
      </c>
      <c r="T66" s="487">
        <f>(D66*2+F66*4)/L66</f>
        <v>14.575916230366492</v>
      </c>
      <c r="U66" s="488">
        <f>T66*S66/1000</f>
        <v>16.704000000000001</v>
      </c>
      <c r="V66" s="192"/>
    </row>
    <row r="67" spans="1:22" ht="13.5">
      <c r="A67" s="188"/>
      <c r="B67" s="189"/>
      <c r="C67" s="402" t="s">
        <v>486</v>
      </c>
      <c r="D67" s="217">
        <v>800</v>
      </c>
      <c r="E67" s="217" t="s">
        <v>184</v>
      </c>
      <c r="F67" s="217">
        <v>300</v>
      </c>
      <c r="G67" s="217" t="s">
        <v>184</v>
      </c>
      <c r="H67" s="217">
        <v>14</v>
      </c>
      <c r="I67" s="217" t="s">
        <v>184</v>
      </c>
      <c r="J67" s="217">
        <v>26</v>
      </c>
      <c r="K67" s="216" t="s">
        <v>189</v>
      </c>
      <c r="L67" s="450">
        <v>210</v>
      </c>
      <c r="M67" s="493">
        <v>6000</v>
      </c>
      <c r="N67" s="494">
        <f>L67*M67/1000</f>
        <v>1260</v>
      </c>
      <c r="O67" s="137">
        <v>1</v>
      </c>
      <c r="P67" s="191">
        <v>1</v>
      </c>
      <c r="Q67" s="138">
        <f>O67*P67</f>
        <v>1</v>
      </c>
      <c r="R67" s="487">
        <f>M67*Q67/1000</f>
        <v>6</v>
      </c>
      <c r="S67" s="488">
        <f>N67*Q67</f>
        <v>1260</v>
      </c>
      <c r="T67" s="487">
        <f>(D67*2+F67*4)/L67</f>
        <v>13.333333333333334</v>
      </c>
      <c r="U67" s="488">
        <f>T67*S67/1000</f>
        <v>16.8</v>
      </c>
      <c r="V67" s="192"/>
    </row>
    <row r="68" spans="1:22" ht="13.5">
      <c r="A68" s="188"/>
      <c r="B68" s="189"/>
      <c r="C68" s="402" t="s">
        <v>486</v>
      </c>
      <c r="D68" s="217">
        <v>890</v>
      </c>
      <c r="E68" s="217" t="s">
        <v>184</v>
      </c>
      <c r="F68" s="217">
        <v>299</v>
      </c>
      <c r="G68" s="217" t="s">
        <v>184</v>
      </c>
      <c r="H68" s="217">
        <v>15</v>
      </c>
      <c r="I68" s="217" t="s">
        <v>184</v>
      </c>
      <c r="J68" s="217">
        <v>23</v>
      </c>
      <c r="K68" s="216" t="s">
        <v>189</v>
      </c>
      <c r="L68" s="450">
        <v>213</v>
      </c>
      <c r="M68" s="493">
        <v>6000</v>
      </c>
      <c r="N68" s="494">
        <f>L68*M68/1000</f>
        <v>1278</v>
      </c>
      <c r="O68" s="137">
        <v>1</v>
      </c>
      <c r="P68" s="191">
        <v>1</v>
      </c>
      <c r="Q68" s="138">
        <f>O68*P68</f>
        <v>1</v>
      </c>
      <c r="R68" s="487">
        <f>M68*Q68/1000</f>
        <v>6</v>
      </c>
      <c r="S68" s="488">
        <f>N68*Q68</f>
        <v>1278</v>
      </c>
      <c r="T68" s="487">
        <f>(D68*2+F68*4)/L68</f>
        <v>13.971830985915492</v>
      </c>
      <c r="U68" s="488">
        <f>T68*S68/1000</f>
        <v>17.856000000000002</v>
      </c>
      <c r="V68" s="192"/>
    </row>
    <row r="69" spans="1:22" ht="13.5">
      <c r="A69" s="188"/>
      <c r="B69" s="189"/>
      <c r="C69" s="402" t="s">
        <v>486</v>
      </c>
      <c r="D69" s="217">
        <v>900</v>
      </c>
      <c r="E69" s="217" t="s">
        <v>184</v>
      </c>
      <c r="F69" s="217">
        <v>300</v>
      </c>
      <c r="G69" s="217" t="s">
        <v>184</v>
      </c>
      <c r="H69" s="217">
        <v>16</v>
      </c>
      <c r="I69" s="217" t="s">
        <v>184</v>
      </c>
      <c r="J69" s="217">
        <v>28</v>
      </c>
      <c r="K69" s="216" t="s">
        <v>189</v>
      </c>
      <c r="L69" s="450">
        <v>243</v>
      </c>
      <c r="M69" s="493">
        <v>6000</v>
      </c>
      <c r="N69" s="494">
        <f>L69*M69/1000</f>
        <v>1458</v>
      </c>
      <c r="O69" s="137">
        <v>1</v>
      </c>
      <c r="P69" s="191">
        <v>1</v>
      </c>
      <c r="Q69" s="138">
        <f>O69*P69</f>
        <v>1</v>
      </c>
      <c r="R69" s="487">
        <f>M69*Q69/1000</f>
        <v>6</v>
      </c>
      <c r="S69" s="488">
        <f>N69*Q69</f>
        <v>1458</v>
      </c>
      <c r="T69" s="487">
        <f>(D69*2+F69*4)/L69</f>
        <v>12.345679012345679</v>
      </c>
      <c r="U69" s="488">
        <f>T69*S69/1000</f>
        <v>18</v>
      </c>
      <c r="V69" s="192"/>
    </row>
    <row r="70" spans="1:22" ht="14.25" thickBot="1">
      <c r="A70" s="201"/>
      <c r="B70" s="202"/>
      <c r="C70" s="404" t="s">
        <v>486</v>
      </c>
      <c r="D70" s="218">
        <v>912</v>
      </c>
      <c r="E70" s="218" t="s">
        <v>184</v>
      </c>
      <c r="F70" s="218">
        <v>302</v>
      </c>
      <c r="G70" s="218" t="s">
        <v>184</v>
      </c>
      <c r="H70" s="218">
        <v>18</v>
      </c>
      <c r="I70" s="218" t="s">
        <v>184</v>
      </c>
      <c r="J70" s="218">
        <v>34</v>
      </c>
      <c r="K70" s="403" t="s">
        <v>189</v>
      </c>
      <c r="L70" s="496">
        <v>286</v>
      </c>
      <c r="M70" s="497">
        <v>6000</v>
      </c>
      <c r="N70" s="501">
        <f>L70*M70/1000</f>
        <v>1716</v>
      </c>
      <c r="O70" s="139">
        <v>1</v>
      </c>
      <c r="P70" s="203">
        <v>1</v>
      </c>
      <c r="Q70" s="140">
        <f>O70*P70</f>
        <v>1</v>
      </c>
      <c r="R70" s="489">
        <f>M70*Q70/1000</f>
        <v>6</v>
      </c>
      <c r="S70" s="490">
        <f>N70*Q70</f>
        <v>1716</v>
      </c>
      <c r="T70" s="489">
        <f>(D70*2+F70*4)/L70</f>
        <v>10.601398601398602</v>
      </c>
      <c r="U70" s="490">
        <f>T70*S70/1000</f>
        <v>18.192</v>
      </c>
      <c r="V70" s="204"/>
    </row>
    <row r="72" spans="1:22" ht="13.5">
      <c r="E72" s="402"/>
    </row>
  </sheetData>
  <autoFilter ref="C3:K70"/>
  <mergeCells count="2">
    <mergeCell ref="A1:V1"/>
    <mergeCell ref="D2:K2"/>
  </mergeCells>
  <phoneticPr fontId="3" type="noConversion"/>
  <printOptions horizontalCentered="1"/>
  <pageMargins left="0.23622047244094491" right="0.27559055118110237" top="0.47" bottom="0.47244094488188981" header="0.21" footer="0.15748031496062992"/>
  <pageSetup paperSize="9" orientation="landscape" horizontalDpi="4294967293" verticalDpi="4294967293" r:id="rId1"/>
  <headerFooter alignWithMargins="0">
    <oddHeader>&amp;L&amp;"Times New Roman,常规"&amp;F</oddHeader>
    <oddFooter>&amp;C第 &amp;P 页，共 &amp;N 页&amp;R&amp;"Times New Roman,常规"&amp;D</oddFooter>
  </headerFooter>
  <rowBreaks count="1" manualBreakCount="1">
    <brk id="36" max="2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B41"/>
  <sheetViews>
    <sheetView zoomScaleNormal="100" workbookViewId="0">
      <pane ySplit="3" topLeftCell="A4" activePane="bottomLeft" state="frozen"/>
      <selection pane="bottomLeft" activeCell="R20" sqref="R20"/>
    </sheetView>
  </sheetViews>
  <sheetFormatPr defaultRowHeight="12"/>
  <cols>
    <col min="1" max="1" width="9.5" style="3" customWidth="1"/>
    <col min="2" max="2" width="8" style="3" bestFit="1" customWidth="1"/>
    <col min="3" max="3" width="3.625" style="3" customWidth="1"/>
    <col min="4" max="4" width="4" style="3" customWidth="1"/>
    <col min="5" max="5" width="3.375" style="3" customWidth="1"/>
    <col min="6" max="6" width="3.875" style="3" customWidth="1"/>
    <col min="7" max="7" width="2.75" style="3" customWidth="1"/>
    <col min="8" max="8" width="4.125" style="3" customWidth="1"/>
    <col min="9" max="9" width="2.375" style="3" customWidth="1"/>
    <col min="10" max="10" width="5.125" style="3" customWidth="1"/>
    <col min="11" max="11" width="3.75" style="3" customWidth="1"/>
    <col min="12" max="12" width="7.375" style="3" customWidth="1"/>
    <col min="13" max="13" width="5.75" style="3" customWidth="1"/>
    <col min="14" max="14" width="6" style="3" customWidth="1"/>
    <col min="15" max="17" width="4.375" style="3" customWidth="1"/>
    <col min="18" max="18" width="5.5" style="3" customWidth="1"/>
    <col min="19" max="19" width="7.625" style="3" customWidth="1"/>
    <col min="20" max="20" width="6.75" style="3" customWidth="1"/>
    <col min="21" max="21" width="5.125" style="3" customWidth="1"/>
    <col min="22" max="22" width="10" style="3" customWidth="1"/>
    <col min="23" max="16384" width="9" style="3"/>
  </cols>
  <sheetData>
    <row r="1" spans="1:28" ht="22.5">
      <c r="A1" s="521" t="s">
        <v>468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</row>
    <row r="2" spans="1:28" ht="14.25" customHeight="1">
      <c r="A2" s="66" t="s">
        <v>0</v>
      </c>
      <c r="B2" s="68" t="s">
        <v>150</v>
      </c>
      <c r="C2" s="66" t="s">
        <v>469</v>
      </c>
      <c r="D2" s="522" t="s">
        <v>1</v>
      </c>
      <c r="E2" s="522"/>
      <c r="F2" s="522"/>
      <c r="G2" s="522"/>
      <c r="H2" s="522"/>
      <c r="I2" s="522"/>
      <c r="J2" s="522"/>
      <c r="K2" s="523"/>
      <c r="L2" s="66" t="s">
        <v>2</v>
      </c>
      <c r="M2" s="66" t="s">
        <v>3</v>
      </c>
      <c r="N2" s="66" t="s">
        <v>4</v>
      </c>
      <c r="O2" s="66" t="s">
        <v>5</v>
      </c>
      <c r="P2" s="66" t="s">
        <v>6</v>
      </c>
      <c r="Q2" s="66" t="s">
        <v>7</v>
      </c>
      <c r="R2" s="66" t="s">
        <v>493</v>
      </c>
      <c r="S2" s="66" t="s">
        <v>8</v>
      </c>
      <c r="T2" s="66" t="s">
        <v>9</v>
      </c>
      <c r="U2" s="67" t="s">
        <v>10</v>
      </c>
      <c r="V2" s="68" t="s">
        <v>11</v>
      </c>
      <c r="W2" s="8"/>
    </row>
    <row r="3" spans="1:28" ht="14.25" customHeight="1">
      <c r="A3" s="63"/>
      <c r="B3" s="172"/>
      <c r="C3" s="37"/>
      <c r="D3" s="167"/>
      <c r="E3" s="167"/>
      <c r="F3" s="167"/>
      <c r="G3" s="167"/>
      <c r="H3" s="167"/>
      <c r="I3" s="167"/>
      <c r="J3" s="167"/>
      <c r="K3" s="172"/>
      <c r="L3" s="167"/>
      <c r="M3" s="167"/>
      <c r="N3" s="167"/>
      <c r="O3" s="103"/>
      <c r="P3" s="167"/>
      <c r="Q3" s="172"/>
      <c r="R3" s="103"/>
      <c r="S3" s="172"/>
      <c r="T3" s="103"/>
      <c r="U3" s="167"/>
      <c r="V3" s="172"/>
      <c r="W3" s="8"/>
      <c r="Z3" s="1"/>
      <c r="AA3" s="1"/>
      <c r="AB3" s="1"/>
    </row>
    <row r="4" spans="1:28" s="193" customFormat="1" ht="13.5">
      <c r="A4" s="194" t="s">
        <v>183</v>
      </c>
      <c r="B4" s="189"/>
      <c r="C4" s="402" t="s">
        <v>478</v>
      </c>
      <c r="D4" s="15">
        <v>80</v>
      </c>
      <c r="E4" s="15" t="s">
        <v>182</v>
      </c>
      <c r="F4" s="15">
        <v>40</v>
      </c>
      <c r="G4" s="15" t="s">
        <v>182</v>
      </c>
      <c r="H4" s="15">
        <v>3</v>
      </c>
      <c r="I4" s="15" t="s">
        <v>182</v>
      </c>
      <c r="J4" s="15">
        <v>3.5</v>
      </c>
      <c r="K4" s="190"/>
      <c r="L4" s="450">
        <v>4.09</v>
      </c>
      <c r="M4" s="493">
        <v>6000</v>
      </c>
      <c r="N4" s="494">
        <f>L4*M4/1000</f>
        <v>24.54</v>
      </c>
      <c r="O4" s="137">
        <v>1</v>
      </c>
      <c r="P4" s="191">
        <v>1</v>
      </c>
      <c r="Q4" s="138">
        <f>O4*P4</f>
        <v>1</v>
      </c>
      <c r="R4" s="487">
        <f>M4*Q4/1000</f>
        <v>6</v>
      </c>
      <c r="S4" s="488">
        <f>N4*Q4</f>
        <v>24.54</v>
      </c>
      <c r="T4" s="487">
        <f>(D4*2+F4*4)/L4</f>
        <v>78.239608801955995</v>
      </c>
      <c r="U4" s="488">
        <f>T4*S4/1000</f>
        <v>1.92</v>
      </c>
      <c r="V4" s="192"/>
      <c r="Z4" s="62"/>
      <c r="AA4" s="62"/>
      <c r="AB4" s="62"/>
    </row>
    <row r="5" spans="1:28" s="193" customFormat="1" ht="13.5">
      <c r="A5" s="188"/>
      <c r="B5" s="189"/>
      <c r="C5" s="402" t="s">
        <v>480</v>
      </c>
      <c r="D5" s="15">
        <v>100</v>
      </c>
      <c r="E5" s="15" t="s">
        <v>184</v>
      </c>
      <c r="F5" s="15">
        <v>50</v>
      </c>
      <c r="G5" s="15" t="s">
        <v>184</v>
      </c>
      <c r="H5" s="15">
        <v>2.2999999999999998</v>
      </c>
      <c r="I5" s="15" t="s">
        <v>184</v>
      </c>
      <c r="J5" s="15">
        <v>3.2</v>
      </c>
      <c r="K5" s="190"/>
      <c r="L5" s="450">
        <v>4.4400000000000004</v>
      </c>
      <c r="M5" s="493">
        <v>6000</v>
      </c>
      <c r="N5" s="494">
        <f>L5*M5/1000</f>
        <v>26.640000000000004</v>
      </c>
      <c r="O5" s="137">
        <v>1</v>
      </c>
      <c r="P5" s="191">
        <v>1</v>
      </c>
      <c r="Q5" s="138">
        <f>O5*P5</f>
        <v>1</v>
      </c>
      <c r="R5" s="487">
        <f>M5*Q5/1000</f>
        <v>6</v>
      </c>
      <c r="S5" s="488">
        <f>N5*Q5</f>
        <v>26.640000000000004</v>
      </c>
      <c r="T5" s="487">
        <f>(D5*2+F5*4)/L5</f>
        <v>90.090090090090087</v>
      </c>
      <c r="U5" s="488">
        <f>T5*S5/1000</f>
        <v>2.4000000000000004</v>
      </c>
      <c r="V5" s="192"/>
      <c r="Z5" s="62"/>
      <c r="AA5" s="62"/>
      <c r="AB5" s="62"/>
    </row>
    <row r="6" spans="1:28" ht="13.5">
      <c r="A6" s="188"/>
      <c r="B6" s="189"/>
      <c r="C6" s="402" t="s">
        <v>480</v>
      </c>
      <c r="D6" s="15">
        <v>102</v>
      </c>
      <c r="E6" s="15" t="s">
        <v>184</v>
      </c>
      <c r="F6" s="15">
        <v>57</v>
      </c>
      <c r="G6" s="15" t="s">
        <v>184</v>
      </c>
      <c r="H6" s="206">
        <v>2.34</v>
      </c>
      <c r="I6" s="15" t="s">
        <v>184</v>
      </c>
      <c r="J6" s="207">
        <v>3.05</v>
      </c>
      <c r="K6" s="190"/>
      <c r="L6" s="450">
        <v>4.63</v>
      </c>
      <c r="M6" s="493">
        <v>6000</v>
      </c>
      <c r="N6" s="494">
        <f t="shared" ref="N6:N39" si="0">L6*M6/1000</f>
        <v>27.78</v>
      </c>
      <c r="O6" s="137">
        <v>1</v>
      </c>
      <c r="P6" s="191">
        <v>1</v>
      </c>
      <c r="Q6" s="138">
        <f t="shared" ref="Q6:Q39" si="1">O6*P6</f>
        <v>1</v>
      </c>
      <c r="R6" s="487">
        <f t="shared" ref="R6:R39" si="2">M6*Q6/1000</f>
        <v>6</v>
      </c>
      <c r="S6" s="488">
        <f t="shared" ref="S6:S39" si="3">N6*Q6</f>
        <v>27.78</v>
      </c>
      <c r="T6" s="487">
        <f t="shared" ref="T6:T39" si="4">(D6*2+F6*4)/L6</f>
        <v>93.30453563714903</v>
      </c>
      <c r="U6" s="488">
        <f t="shared" ref="U6:U39" si="5">T6*S6/1000</f>
        <v>2.5920000000000001</v>
      </c>
      <c r="V6" s="192"/>
      <c r="Z6" s="1"/>
      <c r="AA6" s="1"/>
      <c r="AB6" s="1"/>
    </row>
    <row r="7" spans="1:28" ht="13.5">
      <c r="A7" s="188"/>
      <c r="B7" s="189"/>
      <c r="C7" s="402" t="s">
        <v>480</v>
      </c>
      <c r="D7" s="15">
        <v>97</v>
      </c>
      <c r="E7" s="15" t="s">
        <v>184</v>
      </c>
      <c r="F7" s="15">
        <v>53</v>
      </c>
      <c r="G7" s="15" t="s">
        <v>184</v>
      </c>
      <c r="H7" s="15">
        <v>3</v>
      </c>
      <c r="I7" s="15">
        <v>3.5</v>
      </c>
      <c r="J7" s="15">
        <v>11</v>
      </c>
      <c r="K7" s="190"/>
      <c r="L7" s="450">
        <v>5.27</v>
      </c>
      <c r="M7" s="493">
        <v>6000</v>
      </c>
      <c r="N7" s="494">
        <f t="shared" si="0"/>
        <v>31.619999999999997</v>
      </c>
      <c r="O7" s="137">
        <v>1</v>
      </c>
      <c r="P7" s="191">
        <v>1</v>
      </c>
      <c r="Q7" s="138">
        <f t="shared" si="1"/>
        <v>1</v>
      </c>
      <c r="R7" s="487">
        <f t="shared" si="2"/>
        <v>6</v>
      </c>
      <c r="S7" s="488">
        <f t="shared" si="3"/>
        <v>31.619999999999997</v>
      </c>
      <c r="T7" s="487">
        <f t="shared" si="4"/>
        <v>77.03984819734346</v>
      </c>
      <c r="U7" s="488">
        <f t="shared" si="5"/>
        <v>2.4359999999999999</v>
      </c>
      <c r="V7" s="192"/>
    </row>
    <row r="8" spans="1:28" ht="13.5">
      <c r="A8" s="188"/>
      <c r="B8" s="189"/>
      <c r="C8" s="402" t="s">
        <v>480</v>
      </c>
      <c r="D8" s="15">
        <v>100</v>
      </c>
      <c r="E8" s="15" t="s">
        <v>184</v>
      </c>
      <c r="F8" s="15">
        <v>50</v>
      </c>
      <c r="G8" s="15" t="s">
        <v>184</v>
      </c>
      <c r="H8" s="15">
        <v>3.2</v>
      </c>
      <c r="I8" s="15" t="s">
        <v>184</v>
      </c>
      <c r="J8" s="15">
        <v>4.5</v>
      </c>
      <c r="K8" s="190"/>
      <c r="L8" s="450">
        <v>6.06</v>
      </c>
      <c r="M8" s="493">
        <v>6000</v>
      </c>
      <c r="N8" s="494">
        <f t="shared" si="0"/>
        <v>36.36</v>
      </c>
      <c r="O8" s="137">
        <v>1</v>
      </c>
      <c r="P8" s="191">
        <v>1</v>
      </c>
      <c r="Q8" s="138">
        <f t="shared" si="1"/>
        <v>1</v>
      </c>
      <c r="R8" s="487">
        <f t="shared" si="2"/>
        <v>6</v>
      </c>
      <c r="S8" s="488">
        <f t="shared" si="3"/>
        <v>36.36</v>
      </c>
      <c r="T8" s="487">
        <f t="shared" si="4"/>
        <v>66.006600660066013</v>
      </c>
      <c r="U8" s="488">
        <f t="shared" si="5"/>
        <v>2.4</v>
      </c>
      <c r="V8" s="192"/>
    </row>
    <row r="9" spans="1:28" ht="13.5">
      <c r="A9" s="188"/>
      <c r="B9" s="189"/>
      <c r="C9" s="402" t="s">
        <v>480</v>
      </c>
      <c r="D9" s="15">
        <v>120</v>
      </c>
      <c r="E9" s="15" t="s">
        <v>184</v>
      </c>
      <c r="F9" s="15">
        <v>60</v>
      </c>
      <c r="G9" s="15" t="s">
        <v>184</v>
      </c>
      <c r="H9" s="15">
        <v>3</v>
      </c>
      <c r="I9" s="15" t="s">
        <v>184</v>
      </c>
      <c r="J9" s="15">
        <v>3.5</v>
      </c>
      <c r="K9" s="195"/>
      <c r="L9" s="450">
        <v>6.39</v>
      </c>
      <c r="M9" s="493">
        <v>6000</v>
      </c>
      <c r="N9" s="494">
        <f t="shared" si="0"/>
        <v>38.340000000000003</v>
      </c>
      <c r="O9" s="137">
        <v>1</v>
      </c>
      <c r="P9" s="191">
        <v>1</v>
      </c>
      <c r="Q9" s="138">
        <f t="shared" si="1"/>
        <v>1</v>
      </c>
      <c r="R9" s="487">
        <f t="shared" si="2"/>
        <v>6</v>
      </c>
      <c r="S9" s="488">
        <f t="shared" si="3"/>
        <v>38.340000000000003</v>
      </c>
      <c r="T9" s="487">
        <f t="shared" si="4"/>
        <v>75.117370892018783</v>
      </c>
      <c r="U9" s="488">
        <f t="shared" si="5"/>
        <v>2.8800000000000003</v>
      </c>
      <c r="V9" s="192"/>
    </row>
    <row r="10" spans="1:28" ht="13.5">
      <c r="A10" s="188"/>
      <c r="B10" s="189"/>
      <c r="C10" s="402" t="s">
        <v>480</v>
      </c>
      <c r="D10" s="15">
        <v>120</v>
      </c>
      <c r="E10" s="15" t="s">
        <v>184</v>
      </c>
      <c r="F10" s="15">
        <v>60</v>
      </c>
      <c r="G10" s="15" t="s">
        <v>184</v>
      </c>
      <c r="H10" s="15">
        <v>3.2</v>
      </c>
      <c r="I10" s="15" t="s">
        <v>184</v>
      </c>
      <c r="J10" s="15">
        <v>4.5</v>
      </c>
      <c r="K10" s="190"/>
      <c r="L10" s="450">
        <v>7.46</v>
      </c>
      <c r="M10" s="493">
        <v>6000</v>
      </c>
      <c r="N10" s="494">
        <f t="shared" si="0"/>
        <v>44.76</v>
      </c>
      <c r="O10" s="137">
        <v>1</v>
      </c>
      <c r="P10" s="191">
        <v>1</v>
      </c>
      <c r="Q10" s="138">
        <f t="shared" si="1"/>
        <v>1</v>
      </c>
      <c r="R10" s="487">
        <f t="shared" si="2"/>
        <v>6</v>
      </c>
      <c r="S10" s="488">
        <f t="shared" si="3"/>
        <v>44.76</v>
      </c>
      <c r="T10" s="487">
        <f t="shared" si="4"/>
        <v>64.343163538873995</v>
      </c>
      <c r="U10" s="488">
        <f t="shared" si="5"/>
        <v>2.88</v>
      </c>
      <c r="V10" s="192"/>
    </row>
    <row r="11" spans="1:28" ht="13.5">
      <c r="A11" s="188"/>
      <c r="B11" s="189"/>
      <c r="C11" s="402" t="s">
        <v>480</v>
      </c>
      <c r="D11" s="15">
        <v>117</v>
      </c>
      <c r="E11" s="15" t="s">
        <v>184</v>
      </c>
      <c r="F11" s="15">
        <v>64</v>
      </c>
      <c r="G11" s="15" t="s">
        <v>184</v>
      </c>
      <c r="H11" s="15">
        <v>3.5</v>
      </c>
      <c r="I11" s="15" t="s">
        <v>184</v>
      </c>
      <c r="J11" s="15">
        <v>4.3</v>
      </c>
      <c r="K11" s="195"/>
      <c r="L11" s="450">
        <v>7.73</v>
      </c>
      <c r="M11" s="493">
        <v>6000</v>
      </c>
      <c r="N11" s="494">
        <f t="shared" si="0"/>
        <v>46.38</v>
      </c>
      <c r="O11" s="137">
        <v>1</v>
      </c>
      <c r="P11" s="191">
        <v>1</v>
      </c>
      <c r="Q11" s="138">
        <f t="shared" si="1"/>
        <v>1</v>
      </c>
      <c r="R11" s="487">
        <f t="shared" si="2"/>
        <v>6</v>
      </c>
      <c r="S11" s="488">
        <f t="shared" si="3"/>
        <v>46.38</v>
      </c>
      <c r="T11" s="487">
        <f t="shared" si="4"/>
        <v>63.389391979301422</v>
      </c>
      <c r="U11" s="488">
        <f t="shared" si="5"/>
        <v>2.94</v>
      </c>
      <c r="V11" s="192"/>
    </row>
    <row r="12" spans="1:28" ht="13.5">
      <c r="A12" s="188"/>
      <c r="B12" s="189"/>
      <c r="C12" s="402" t="s">
        <v>480</v>
      </c>
      <c r="D12" s="15">
        <v>140</v>
      </c>
      <c r="E12" s="15" t="s">
        <v>184</v>
      </c>
      <c r="F12" s="15">
        <v>70</v>
      </c>
      <c r="G12" s="15" t="s">
        <v>184</v>
      </c>
      <c r="H12" s="15">
        <v>3.5</v>
      </c>
      <c r="I12" s="15" t="s">
        <v>184</v>
      </c>
      <c r="J12" s="15">
        <v>5</v>
      </c>
      <c r="K12" s="195"/>
      <c r="L12" s="450">
        <v>9.5</v>
      </c>
      <c r="M12" s="493">
        <v>6000</v>
      </c>
      <c r="N12" s="494">
        <f t="shared" si="0"/>
        <v>57</v>
      </c>
      <c r="O12" s="137">
        <v>1</v>
      </c>
      <c r="P12" s="191">
        <v>1</v>
      </c>
      <c r="Q12" s="138">
        <f t="shared" si="1"/>
        <v>1</v>
      </c>
      <c r="R12" s="487">
        <f t="shared" si="2"/>
        <v>6</v>
      </c>
      <c r="S12" s="488">
        <f t="shared" si="3"/>
        <v>57</v>
      </c>
      <c r="T12" s="487">
        <f t="shared" si="4"/>
        <v>58.94736842105263</v>
      </c>
      <c r="U12" s="488">
        <f t="shared" si="5"/>
        <v>3.36</v>
      </c>
      <c r="V12" s="192"/>
    </row>
    <row r="13" spans="1:28" ht="13.5">
      <c r="A13" s="188"/>
      <c r="B13" s="189"/>
      <c r="C13" s="402" t="s">
        <v>480</v>
      </c>
      <c r="D13" s="15">
        <v>150</v>
      </c>
      <c r="E13" s="15" t="s">
        <v>184</v>
      </c>
      <c r="F13" s="15">
        <v>75</v>
      </c>
      <c r="G13" s="15" t="s">
        <v>184</v>
      </c>
      <c r="H13" s="15">
        <v>3.2</v>
      </c>
      <c r="I13" s="15" t="s">
        <v>184</v>
      </c>
      <c r="J13" s="15">
        <v>4.5</v>
      </c>
      <c r="K13" s="195"/>
      <c r="L13" s="450">
        <v>9.27</v>
      </c>
      <c r="M13" s="493">
        <v>6000</v>
      </c>
      <c r="N13" s="494">
        <f t="shared" si="0"/>
        <v>55.62</v>
      </c>
      <c r="O13" s="137">
        <v>1</v>
      </c>
      <c r="P13" s="191">
        <v>1</v>
      </c>
      <c r="Q13" s="138">
        <f t="shared" si="1"/>
        <v>1</v>
      </c>
      <c r="R13" s="487">
        <f t="shared" si="2"/>
        <v>6</v>
      </c>
      <c r="S13" s="488">
        <f t="shared" si="3"/>
        <v>55.62</v>
      </c>
      <c r="T13" s="487">
        <f t="shared" si="4"/>
        <v>64.724919093851142</v>
      </c>
      <c r="U13" s="488">
        <f t="shared" si="5"/>
        <v>3.6000000000000005</v>
      </c>
      <c r="V13" s="192"/>
    </row>
    <row r="14" spans="1:28" ht="13.5">
      <c r="A14" s="188"/>
      <c r="B14" s="189"/>
      <c r="C14" s="402" t="s">
        <v>480</v>
      </c>
      <c r="D14" s="15">
        <v>150</v>
      </c>
      <c r="E14" s="15" t="s">
        <v>184</v>
      </c>
      <c r="F14" s="15">
        <v>75</v>
      </c>
      <c r="G14" s="15" t="s">
        <v>184</v>
      </c>
      <c r="H14" s="15">
        <v>4.5</v>
      </c>
      <c r="I14" s="15" t="s">
        <v>184</v>
      </c>
      <c r="J14" s="15">
        <v>6</v>
      </c>
      <c r="K14" s="195"/>
      <c r="L14" s="450">
        <v>12.37</v>
      </c>
      <c r="M14" s="493">
        <v>6000</v>
      </c>
      <c r="N14" s="494">
        <f t="shared" si="0"/>
        <v>74.22</v>
      </c>
      <c r="O14" s="137">
        <v>1</v>
      </c>
      <c r="P14" s="191">
        <v>1</v>
      </c>
      <c r="Q14" s="138">
        <f t="shared" si="1"/>
        <v>1</v>
      </c>
      <c r="R14" s="487">
        <f t="shared" si="2"/>
        <v>6</v>
      </c>
      <c r="S14" s="488">
        <f t="shared" si="3"/>
        <v>74.22</v>
      </c>
      <c r="T14" s="487">
        <f t="shared" si="4"/>
        <v>48.504446240905416</v>
      </c>
      <c r="U14" s="488">
        <f t="shared" si="5"/>
        <v>3.6</v>
      </c>
      <c r="V14" s="192"/>
    </row>
    <row r="15" spans="1:28" ht="13.5">
      <c r="A15" s="188"/>
      <c r="B15" s="189"/>
      <c r="C15" s="402" t="s">
        <v>480</v>
      </c>
      <c r="D15" s="15">
        <v>150</v>
      </c>
      <c r="E15" s="15" t="s">
        <v>184</v>
      </c>
      <c r="F15" s="15">
        <v>100</v>
      </c>
      <c r="G15" s="15" t="s">
        <v>184</v>
      </c>
      <c r="H15" s="15">
        <v>3.2</v>
      </c>
      <c r="I15" s="15" t="s">
        <v>184</v>
      </c>
      <c r="J15" s="15">
        <v>4.5</v>
      </c>
      <c r="K15" s="195"/>
      <c r="L15" s="450">
        <v>11.04</v>
      </c>
      <c r="M15" s="493">
        <v>6000</v>
      </c>
      <c r="N15" s="494">
        <f t="shared" si="0"/>
        <v>66.239999999999995</v>
      </c>
      <c r="O15" s="137">
        <v>1</v>
      </c>
      <c r="P15" s="191">
        <v>1</v>
      </c>
      <c r="Q15" s="138">
        <f t="shared" si="1"/>
        <v>1</v>
      </c>
      <c r="R15" s="487">
        <f t="shared" si="2"/>
        <v>6</v>
      </c>
      <c r="S15" s="488">
        <f t="shared" si="3"/>
        <v>66.239999999999995</v>
      </c>
      <c r="T15" s="487">
        <f t="shared" si="4"/>
        <v>63.405797101449281</v>
      </c>
      <c r="U15" s="488">
        <f t="shared" si="5"/>
        <v>4.2</v>
      </c>
      <c r="V15" s="192"/>
    </row>
    <row r="16" spans="1:28" ht="13.5">
      <c r="A16" s="188"/>
      <c r="B16" s="189"/>
      <c r="C16" s="402" t="s">
        <v>480</v>
      </c>
      <c r="D16" s="15">
        <v>150</v>
      </c>
      <c r="E16" s="15" t="s">
        <v>184</v>
      </c>
      <c r="F16" s="15">
        <v>100</v>
      </c>
      <c r="G16" s="15" t="s">
        <v>184</v>
      </c>
      <c r="H16" s="15">
        <v>4.5</v>
      </c>
      <c r="I16" s="15" t="s">
        <v>184</v>
      </c>
      <c r="J16" s="15">
        <v>6</v>
      </c>
      <c r="K16" s="195"/>
      <c r="L16" s="450">
        <v>14.73</v>
      </c>
      <c r="M16" s="493">
        <v>6000</v>
      </c>
      <c r="N16" s="494">
        <f t="shared" si="0"/>
        <v>88.38</v>
      </c>
      <c r="O16" s="137">
        <v>1</v>
      </c>
      <c r="P16" s="191">
        <v>1</v>
      </c>
      <c r="Q16" s="138">
        <f t="shared" si="1"/>
        <v>1</v>
      </c>
      <c r="R16" s="487">
        <f t="shared" si="2"/>
        <v>6</v>
      </c>
      <c r="S16" s="488">
        <f t="shared" si="3"/>
        <v>88.38</v>
      </c>
      <c r="T16" s="487">
        <f t="shared" si="4"/>
        <v>47.52206381534284</v>
      </c>
      <c r="U16" s="488">
        <f t="shared" si="5"/>
        <v>4.2</v>
      </c>
      <c r="V16" s="192"/>
    </row>
    <row r="17" spans="1:22" ht="13.5">
      <c r="A17" s="188"/>
      <c r="B17" s="189"/>
      <c r="C17" s="402" t="s">
        <v>480</v>
      </c>
      <c r="D17" s="15">
        <v>148</v>
      </c>
      <c r="E17" s="15" t="s">
        <v>184</v>
      </c>
      <c r="F17" s="15">
        <v>150</v>
      </c>
      <c r="G17" s="15" t="s">
        <v>184</v>
      </c>
      <c r="H17" s="15">
        <v>6.5</v>
      </c>
      <c r="I17" s="15" t="s">
        <v>184</v>
      </c>
      <c r="J17" s="15">
        <v>9</v>
      </c>
      <c r="K17" s="195"/>
      <c r="L17" s="450">
        <v>28.26</v>
      </c>
      <c r="M17" s="493">
        <v>6000</v>
      </c>
      <c r="N17" s="494">
        <f t="shared" si="0"/>
        <v>169.56</v>
      </c>
      <c r="O17" s="137">
        <v>1</v>
      </c>
      <c r="P17" s="191">
        <v>1</v>
      </c>
      <c r="Q17" s="138">
        <f t="shared" si="1"/>
        <v>1</v>
      </c>
      <c r="R17" s="487">
        <f t="shared" si="2"/>
        <v>6</v>
      </c>
      <c r="S17" s="488">
        <f t="shared" si="3"/>
        <v>169.56</v>
      </c>
      <c r="T17" s="487">
        <f t="shared" si="4"/>
        <v>31.705590941259729</v>
      </c>
      <c r="U17" s="488">
        <f t="shared" si="5"/>
        <v>5.3760000000000003</v>
      </c>
      <c r="V17" s="192"/>
    </row>
    <row r="18" spans="1:22" ht="13.5">
      <c r="A18" s="188"/>
      <c r="B18" s="189"/>
      <c r="C18" s="402" t="s">
        <v>480</v>
      </c>
      <c r="D18" s="15">
        <v>150</v>
      </c>
      <c r="E18" s="15" t="s">
        <v>184</v>
      </c>
      <c r="F18" s="15">
        <v>150</v>
      </c>
      <c r="G18" s="15" t="s">
        <v>184</v>
      </c>
      <c r="H18" s="15">
        <v>7</v>
      </c>
      <c r="I18" s="15" t="s">
        <v>184</v>
      </c>
      <c r="J18" s="15">
        <v>10</v>
      </c>
      <c r="K18" s="195"/>
      <c r="L18" s="450">
        <v>31.12</v>
      </c>
      <c r="M18" s="493">
        <v>6000</v>
      </c>
      <c r="N18" s="494">
        <f t="shared" si="0"/>
        <v>186.72</v>
      </c>
      <c r="O18" s="137">
        <v>1</v>
      </c>
      <c r="P18" s="191">
        <v>1</v>
      </c>
      <c r="Q18" s="138">
        <f t="shared" si="1"/>
        <v>1</v>
      </c>
      <c r="R18" s="487">
        <f t="shared" si="2"/>
        <v>6</v>
      </c>
      <c r="S18" s="488">
        <f t="shared" si="3"/>
        <v>186.72</v>
      </c>
      <c r="T18" s="487">
        <f t="shared" si="4"/>
        <v>28.920308483290487</v>
      </c>
      <c r="U18" s="488">
        <f t="shared" si="5"/>
        <v>5.4</v>
      </c>
      <c r="V18" s="192"/>
    </row>
    <row r="19" spans="1:22" ht="13.5">
      <c r="A19" s="188"/>
      <c r="B19" s="189"/>
      <c r="C19" s="402" t="s">
        <v>480</v>
      </c>
      <c r="D19" s="15">
        <v>173</v>
      </c>
      <c r="E19" s="15" t="s">
        <v>184</v>
      </c>
      <c r="F19" s="15">
        <v>90</v>
      </c>
      <c r="G19" s="15" t="s">
        <v>184</v>
      </c>
      <c r="H19" s="15">
        <v>4.5</v>
      </c>
      <c r="I19" s="15" t="s">
        <v>184</v>
      </c>
      <c r="J19" s="15">
        <v>7</v>
      </c>
      <c r="K19" s="195"/>
      <c r="L19" s="450">
        <v>15.94</v>
      </c>
      <c r="M19" s="493">
        <v>6000</v>
      </c>
      <c r="N19" s="494">
        <f t="shared" si="0"/>
        <v>95.64</v>
      </c>
      <c r="O19" s="137">
        <v>1</v>
      </c>
      <c r="P19" s="191">
        <v>1</v>
      </c>
      <c r="Q19" s="138">
        <f t="shared" si="1"/>
        <v>1</v>
      </c>
      <c r="R19" s="487">
        <f t="shared" si="2"/>
        <v>6</v>
      </c>
      <c r="S19" s="488">
        <f t="shared" si="3"/>
        <v>95.64</v>
      </c>
      <c r="T19" s="487">
        <f t="shared" si="4"/>
        <v>44.291091593475535</v>
      </c>
      <c r="U19" s="488">
        <f t="shared" si="5"/>
        <v>4.2359999999999998</v>
      </c>
      <c r="V19" s="192"/>
    </row>
    <row r="20" spans="1:22" ht="13.5">
      <c r="A20" s="188"/>
      <c r="B20" s="189"/>
      <c r="C20" s="402" t="s">
        <v>482</v>
      </c>
      <c r="D20" s="15">
        <v>175</v>
      </c>
      <c r="E20" s="15" t="s">
        <v>184</v>
      </c>
      <c r="F20" s="15">
        <v>90</v>
      </c>
      <c r="G20" s="15" t="s">
        <v>184</v>
      </c>
      <c r="H20" s="15">
        <v>4.5</v>
      </c>
      <c r="I20" s="15" t="s">
        <v>184</v>
      </c>
      <c r="J20" s="15">
        <v>7</v>
      </c>
      <c r="K20" s="195"/>
      <c r="L20" s="450">
        <v>16.010000000000002</v>
      </c>
      <c r="M20" s="493">
        <v>6000</v>
      </c>
      <c r="N20" s="494">
        <f t="shared" si="0"/>
        <v>96.060000000000016</v>
      </c>
      <c r="O20" s="137">
        <v>1</v>
      </c>
      <c r="P20" s="191">
        <v>1</v>
      </c>
      <c r="Q20" s="138">
        <f t="shared" si="1"/>
        <v>1</v>
      </c>
      <c r="R20" s="487">
        <f t="shared" si="2"/>
        <v>6</v>
      </c>
      <c r="S20" s="488">
        <f t="shared" si="3"/>
        <v>96.060000000000016</v>
      </c>
      <c r="T20" s="487">
        <f t="shared" si="4"/>
        <v>44.3472829481574</v>
      </c>
      <c r="U20" s="488">
        <f t="shared" si="5"/>
        <v>4.2600000000000007</v>
      </c>
      <c r="V20" s="192"/>
    </row>
    <row r="21" spans="1:22" ht="13.5">
      <c r="A21" s="188"/>
      <c r="B21" s="189"/>
      <c r="C21" s="402" t="s">
        <v>482</v>
      </c>
      <c r="D21" s="15">
        <v>173</v>
      </c>
      <c r="E21" s="15" t="s">
        <v>184</v>
      </c>
      <c r="F21" s="15">
        <v>175</v>
      </c>
      <c r="G21" s="15" t="s">
        <v>184</v>
      </c>
      <c r="H21" s="15">
        <v>7</v>
      </c>
      <c r="I21" s="15" t="s">
        <v>184</v>
      </c>
      <c r="J21" s="15">
        <v>10</v>
      </c>
      <c r="K21" s="195"/>
      <c r="L21" s="450">
        <v>37.020000000000003</v>
      </c>
      <c r="M21" s="493">
        <v>6000</v>
      </c>
      <c r="N21" s="494">
        <f t="shared" si="0"/>
        <v>222.12000000000003</v>
      </c>
      <c r="O21" s="137">
        <v>1</v>
      </c>
      <c r="P21" s="191">
        <v>1</v>
      </c>
      <c r="Q21" s="138">
        <f t="shared" si="1"/>
        <v>1</v>
      </c>
      <c r="R21" s="487">
        <f t="shared" si="2"/>
        <v>6</v>
      </c>
      <c r="S21" s="488">
        <f t="shared" si="3"/>
        <v>222.12000000000003</v>
      </c>
      <c r="T21" s="487">
        <f t="shared" si="4"/>
        <v>28.254997298757427</v>
      </c>
      <c r="U21" s="488">
        <f t="shared" si="5"/>
        <v>6.2760000000000007</v>
      </c>
      <c r="V21" s="192"/>
    </row>
    <row r="22" spans="1:22" ht="13.5">
      <c r="A22" s="188"/>
      <c r="B22" s="189"/>
      <c r="C22" s="402" t="s">
        <v>482</v>
      </c>
      <c r="D22" s="15">
        <v>175</v>
      </c>
      <c r="E22" s="15" t="s">
        <v>184</v>
      </c>
      <c r="F22" s="15">
        <v>175</v>
      </c>
      <c r="G22" s="15" t="s">
        <v>184</v>
      </c>
      <c r="H22" s="15">
        <v>7</v>
      </c>
      <c r="I22" s="15" t="s">
        <v>184</v>
      </c>
      <c r="J22" s="15">
        <v>10</v>
      </c>
      <c r="K22" s="195"/>
      <c r="L22" s="450">
        <v>37.130000000000003</v>
      </c>
      <c r="M22" s="493">
        <v>6000</v>
      </c>
      <c r="N22" s="494">
        <f t="shared" si="0"/>
        <v>222.78000000000003</v>
      </c>
      <c r="O22" s="137">
        <v>1</v>
      </c>
      <c r="P22" s="191">
        <v>1</v>
      </c>
      <c r="Q22" s="138">
        <f t="shared" si="1"/>
        <v>1</v>
      </c>
      <c r="R22" s="487">
        <f t="shared" si="2"/>
        <v>6</v>
      </c>
      <c r="S22" s="488">
        <f t="shared" si="3"/>
        <v>222.78000000000003</v>
      </c>
      <c r="T22" s="487">
        <f t="shared" si="4"/>
        <v>28.279019660651763</v>
      </c>
      <c r="U22" s="488">
        <f t="shared" si="5"/>
        <v>6.3000000000000007</v>
      </c>
      <c r="V22" s="192"/>
    </row>
    <row r="23" spans="1:22" ht="13.5">
      <c r="A23" s="188"/>
      <c r="B23" s="208"/>
      <c r="C23" s="402" t="s">
        <v>482</v>
      </c>
      <c r="D23" s="209">
        <v>196</v>
      </c>
      <c r="E23" s="209" t="s">
        <v>184</v>
      </c>
      <c r="F23" s="209">
        <v>99</v>
      </c>
      <c r="G23" s="209" t="s">
        <v>184</v>
      </c>
      <c r="H23" s="209">
        <v>4.5</v>
      </c>
      <c r="I23" s="209" t="s">
        <v>184</v>
      </c>
      <c r="J23" s="209">
        <v>6</v>
      </c>
      <c r="K23" s="215"/>
      <c r="L23" s="504">
        <v>16.260000000000002</v>
      </c>
      <c r="M23" s="505">
        <v>6000</v>
      </c>
      <c r="N23" s="506">
        <f t="shared" si="0"/>
        <v>97.560000000000016</v>
      </c>
      <c r="O23" s="137">
        <v>1</v>
      </c>
      <c r="P23" s="191">
        <v>1</v>
      </c>
      <c r="Q23" s="211">
        <f t="shared" si="1"/>
        <v>1</v>
      </c>
      <c r="R23" s="502">
        <f t="shared" si="2"/>
        <v>6</v>
      </c>
      <c r="S23" s="503">
        <f t="shared" si="3"/>
        <v>97.560000000000016</v>
      </c>
      <c r="T23" s="502">
        <f t="shared" si="4"/>
        <v>48.46248462484624</v>
      </c>
      <c r="U23" s="503">
        <f t="shared" si="5"/>
        <v>4.7279999999999998</v>
      </c>
      <c r="V23" s="212"/>
    </row>
    <row r="24" spans="1:22" ht="13.5">
      <c r="A24" s="213"/>
      <c r="B24" s="189"/>
      <c r="C24" s="402" t="s">
        <v>482</v>
      </c>
      <c r="D24" s="15">
        <v>198</v>
      </c>
      <c r="E24" s="15" t="s">
        <v>184</v>
      </c>
      <c r="F24" s="15">
        <v>99</v>
      </c>
      <c r="G24" s="15" t="s">
        <v>184</v>
      </c>
      <c r="H24" s="15">
        <v>4.5</v>
      </c>
      <c r="I24" s="15" t="s">
        <v>184</v>
      </c>
      <c r="J24" s="15">
        <v>6</v>
      </c>
      <c r="K24" s="195"/>
      <c r="L24" s="450">
        <v>16.329999999999998</v>
      </c>
      <c r="M24" s="493">
        <v>6000</v>
      </c>
      <c r="N24" s="494">
        <f t="shared" si="0"/>
        <v>97.97999999999999</v>
      </c>
      <c r="O24" s="137">
        <v>1</v>
      </c>
      <c r="P24" s="191">
        <v>1</v>
      </c>
      <c r="Q24" s="138">
        <f t="shared" si="1"/>
        <v>1</v>
      </c>
      <c r="R24" s="487">
        <f t="shared" si="2"/>
        <v>6</v>
      </c>
      <c r="S24" s="488">
        <f t="shared" si="3"/>
        <v>97.97999999999999</v>
      </c>
      <c r="T24" s="487">
        <f t="shared" si="4"/>
        <v>48.499693815064305</v>
      </c>
      <c r="U24" s="488">
        <f t="shared" si="5"/>
        <v>4.7519999999999998</v>
      </c>
      <c r="V24" s="192"/>
    </row>
    <row r="25" spans="1:22" ht="13.5">
      <c r="A25" s="188"/>
      <c r="B25" s="196"/>
      <c r="C25" s="402" t="s">
        <v>482</v>
      </c>
      <c r="D25" s="28">
        <v>192</v>
      </c>
      <c r="E25" s="28" t="s">
        <v>184</v>
      </c>
      <c r="F25" s="28">
        <v>150</v>
      </c>
      <c r="G25" s="28" t="s">
        <v>184</v>
      </c>
      <c r="H25" s="28">
        <v>5.5</v>
      </c>
      <c r="I25" s="28" t="s">
        <v>184</v>
      </c>
      <c r="J25" s="28">
        <v>8</v>
      </c>
      <c r="K25" s="181"/>
      <c r="L25" s="457">
        <v>26.87</v>
      </c>
      <c r="M25" s="499">
        <v>6000</v>
      </c>
      <c r="N25" s="500">
        <f t="shared" si="0"/>
        <v>161.22</v>
      </c>
      <c r="O25" s="137">
        <v>1</v>
      </c>
      <c r="P25" s="191">
        <v>1</v>
      </c>
      <c r="Q25" s="199">
        <f t="shared" si="1"/>
        <v>1</v>
      </c>
      <c r="R25" s="491">
        <f t="shared" si="2"/>
        <v>6</v>
      </c>
      <c r="S25" s="492">
        <f t="shared" si="3"/>
        <v>161.22</v>
      </c>
      <c r="T25" s="491">
        <f t="shared" si="4"/>
        <v>36.62076665426126</v>
      </c>
      <c r="U25" s="492">
        <f t="shared" si="5"/>
        <v>5.9039999999999999</v>
      </c>
      <c r="V25" s="200"/>
    </row>
    <row r="26" spans="1:22" ht="13.5">
      <c r="A26" s="188"/>
      <c r="B26" s="189"/>
      <c r="C26" s="402" t="s">
        <v>482</v>
      </c>
      <c r="D26" s="15">
        <v>194</v>
      </c>
      <c r="E26" s="15" t="s">
        <v>184</v>
      </c>
      <c r="F26" s="15">
        <v>150</v>
      </c>
      <c r="G26" s="15" t="s">
        <v>184</v>
      </c>
      <c r="H26" s="15">
        <v>5.5</v>
      </c>
      <c r="I26" s="15" t="s">
        <v>184</v>
      </c>
      <c r="J26" s="15">
        <v>8</v>
      </c>
      <c r="K26" s="190"/>
      <c r="L26" s="450">
        <v>26.96</v>
      </c>
      <c r="M26" s="493">
        <v>6000</v>
      </c>
      <c r="N26" s="494">
        <f t="shared" si="0"/>
        <v>161.76</v>
      </c>
      <c r="O26" s="137">
        <v>1</v>
      </c>
      <c r="P26" s="191">
        <v>1</v>
      </c>
      <c r="Q26" s="138">
        <f t="shared" si="1"/>
        <v>1</v>
      </c>
      <c r="R26" s="487">
        <f t="shared" si="2"/>
        <v>6</v>
      </c>
      <c r="S26" s="488">
        <f t="shared" si="3"/>
        <v>161.76</v>
      </c>
      <c r="T26" s="487">
        <f t="shared" si="4"/>
        <v>36.646884272997035</v>
      </c>
      <c r="U26" s="488">
        <f t="shared" si="5"/>
        <v>5.9279999999999999</v>
      </c>
      <c r="V26" s="192"/>
    </row>
    <row r="27" spans="1:22" ht="13.5">
      <c r="A27" s="188"/>
      <c r="B27" s="189"/>
      <c r="C27" s="402" t="s">
        <v>482</v>
      </c>
      <c r="D27" s="15">
        <v>198</v>
      </c>
      <c r="E27" s="15" t="s">
        <v>184</v>
      </c>
      <c r="F27" s="15">
        <v>200</v>
      </c>
      <c r="G27" s="15" t="s">
        <v>184</v>
      </c>
      <c r="H27" s="15">
        <v>7.5</v>
      </c>
      <c r="I27" s="15" t="s">
        <v>184</v>
      </c>
      <c r="J27" s="15">
        <v>11</v>
      </c>
      <c r="K27" s="190"/>
      <c r="L27" s="450">
        <v>46.04</v>
      </c>
      <c r="M27" s="493">
        <v>6000</v>
      </c>
      <c r="N27" s="494">
        <f t="shared" si="0"/>
        <v>276.24</v>
      </c>
      <c r="O27" s="137">
        <v>1</v>
      </c>
      <c r="P27" s="191">
        <v>1</v>
      </c>
      <c r="Q27" s="138">
        <f t="shared" si="1"/>
        <v>1</v>
      </c>
      <c r="R27" s="487">
        <f t="shared" si="2"/>
        <v>6</v>
      </c>
      <c r="S27" s="488">
        <f t="shared" si="3"/>
        <v>276.24</v>
      </c>
      <c r="T27" s="487">
        <f t="shared" si="4"/>
        <v>25.977410947002607</v>
      </c>
      <c r="U27" s="488">
        <f t="shared" si="5"/>
        <v>7.1760000000000002</v>
      </c>
      <c r="V27" s="192"/>
    </row>
    <row r="28" spans="1:22" ht="13.5">
      <c r="A28" s="188"/>
      <c r="B28" s="189"/>
      <c r="C28" s="402" t="s">
        <v>482</v>
      </c>
      <c r="D28" s="15">
        <v>200</v>
      </c>
      <c r="E28" s="15" t="s">
        <v>184</v>
      </c>
      <c r="F28" s="15">
        <v>200</v>
      </c>
      <c r="G28" s="15" t="s">
        <v>184</v>
      </c>
      <c r="H28" s="15">
        <v>7.5</v>
      </c>
      <c r="I28" s="15" t="s">
        <v>184</v>
      </c>
      <c r="J28" s="15">
        <v>11</v>
      </c>
      <c r="K28" s="190"/>
      <c r="L28" s="450">
        <v>46.16</v>
      </c>
      <c r="M28" s="493">
        <v>6000</v>
      </c>
      <c r="N28" s="494">
        <f t="shared" si="0"/>
        <v>276.95999999999998</v>
      </c>
      <c r="O28" s="137">
        <v>1</v>
      </c>
      <c r="P28" s="191">
        <v>1</v>
      </c>
      <c r="Q28" s="138">
        <f t="shared" si="1"/>
        <v>1</v>
      </c>
      <c r="R28" s="487">
        <f t="shared" si="2"/>
        <v>6</v>
      </c>
      <c r="S28" s="488">
        <f t="shared" si="3"/>
        <v>276.95999999999998</v>
      </c>
      <c r="T28" s="487">
        <f t="shared" si="4"/>
        <v>25.996533795493935</v>
      </c>
      <c r="U28" s="488">
        <f t="shared" si="5"/>
        <v>7.2</v>
      </c>
      <c r="V28" s="192"/>
    </row>
    <row r="29" spans="1:22" ht="13.5">
      <c r="A29" s="188"/>
      <c r="B29" s="189"/>
      <c r="C29" s="402" t="s">
        <v>482</v>
      </c>
      <c r="D29" s="15">
        <v>246</v>
      </c>
      <c r="E29" s="15" t="s">
        <v>184</v>
      </c>
      <c r="F29" s="15">
        <v>124</v>
      </c>
      <c r="G29" s="15" t="s">
        <v>184</v>
      </c>
      <c r="H29" s="15">
        <v>4.5</v>
      </c>
      <c r="I29" s="15" t="s">
        <v>184</v>
      </c>
      <c r="J29" s="15">
        <v>7</v>
      </c>
      <c r="K29" s="190"/>
      <c r="L29" s="450">
        <v>22.25</v>
      </c>
      <c r="M29" s="493">
        <v>6000</v>
      </c>
      <c r="N29" s="494">
        <f>L29*M29/1000</f>
        <v>133.5</v>
      </c>
      <c r="O29" s="137">
        <v>1</v>
      </c>
      <c r="P29" s="191">
        <v>1</v>
      </c>
      <c r="Q29" s="138">
        <f>O29*P29</f>
        <v>1</v>
      </c>
      <c r="R29" s="487">
        <f>M29*Q29/1000</f>
        <v>6</v>
      </c>
      <c r="S29" s="488">
        <f>N29*Q29</f>
        <v>133.5</v>
      </c>
      <c r="T29" s="487">
        <f>(D29*2+F29*4)/L29</f>
        <v>44.40449438202247</v>
      </c>
      <c r="U29" s="488">
        <f>T29*S29/1000</f>
        <v>5.9279999999999999</v>
      </c>
      <c r="V29" s="192"/>
    </row>
    <row r="30" spans="1:22" ht="13.5">
      <c r="A30" s="188"/>
      <c r="B30" s="189"/>
      <c r="C30" s="402" t="s">
        <v>482</v>
      </c>
      <c r="D30" s="15">
        <v>248</v>
      </c>
      <c r="E30" s="15" t="s">
        <v>184</v>
      </c>
      <c r="F30" s="15">
        <v>124</v>
      </c>
      <c r="G30" s="15" t="s">
        <v>184</v>
      </c>
      <c r="H30" s="15">
        <v>4.5</v>
      </c>
      <c r="I30" s="15" t="s">
        <v>184</v>
      </c>
      <c r="J30" s="15">
        <v>7</v>
      </c>
      <c r="K30" s="190"/>
      <c r="L30" s="450">
        <v>22.32</v>
      </c>
      <c r="M30" s="493">
        <v>6000</v>
      </c>
      <c r="N30" s="494">
        <f t="shared" si="0"/>
        <v>133.91999999999999</v>
      </c>
      <c r="O30" s="137">
        <v>1</v>
      </c>
      <c r="P30" s="191">
        <v>1</v>
      </c>
      <c r="Q30" s="138">
        <f t="shared" si="1"/>
        <v>1</v>
      </c>
      <c r="R30" s="487">
        <f t="shared" si="2"/>
        <v>6</v>
      </c>
      <c r="S30" s="488">
        <f t="shared" si="3"/>
        <v>133.91999999999999</v>
      </c>
      <c r="T30" s="487">
        <f t="shared" si="4"/>
        <v>44.444444444444443</v>
      </c>
      <c r="U30" s="488">
        <f t="shared" si="5"/>
        <v>5.9519999999999991</v>
      </c>
      <c r="V30" s="192"/>
    </row>
    <row r="31" spans="1:22" ht="13.5">
      <c r="A31" s="188"/>
      <c r="B31" s="189"/>
      <c r="C31" s="402" t="s">
        <v>482</v>
      </c>
      <c r="D31" s="15">
        <v>242</v>
      </c>
      <c r="E31" s="15" t="s">
        <v>184</v>
      </c>
      <c r="F31" s="15">
        <v>175</v>
      </c>
      <c r="G31" s="15" t="s">
        <v>184</v>
      </c>
      <c r="H31" s="15">
        <v>6.5</v>
      </c>
      <c r="I31" s="15" t="s">
        <v>184</v>
      </c>
      <c r="J31" s="15">
        <v>10</v>
      </c>
      <c r="K31" s="190"/>
      <c r="L31" s="450">
        <v>39.94</v>
      </c>
      <c r="M31" s="493">
        <v>6000</v>
      </c>
      <c r="N31" s="494">
        <f t="shared" si="0"/>
        <v>239.64</v>
      </c>
      <c r="O31" s="137">
        <v>1</v>
      </c>
      <c r="P31" s="191">
        <v>1</v>
      </c>
      <c r="Q31" s="138">
        <f t="shared" si="1"/>
        <v>1</v>
      </c>
      <c r="R31" s="487">
        <f t="shared" si="2"/>
        <v>6</v>
      </c>
      <c r="S31" s="488">
        <f t="shared" si="3"/>
        <v>239.64</v>
      </c>
      <c r="T31" s="487">
        <f t="shared" si="4"/>
        <v>29.644466700050078</v>
      </c>
      <c r="U31" s="488">
        <f t="shared" si="5"/>
        <v>7.1040000000000001</v>
      </c>
      <c r="V31" s="192"/>
    </row>
    <row r="32" spans="1:22" ht="13.5">
      <c r="A32" s="188"/>
      <c r="B32" s="189"/>
      <c r="C32" s="402" t="s">
        <v>482</v>
      </c>
      <c r="D32" s="15">
        <v>244</v>
      </c>
      <c r="E32" s="15" t="s">
        <v>184</v>
      </c>
      <c r="F32" s="15">
        <v>175</v>
      </c>
      <c r="G32" s="15" t="s">
        <v>184</v>
      </c>
      <c r="H32" s="15">
        <v>6.5</v>
      </c>
      <c r="I32" s="15" t="s">
        <v>184</v>
      </c>
      <c r="J32" s="15">
        <v>10</v>
      </c>
      <c r="K32" s="190"/>
      <c r="L32" s="450">
        <v>40.04</v>
      </c>
      <c r="M32" s="493">
        <v>6000</v>
      </c>
      <c r="N32" s="494">
        <f t="shared" si="0"/>
        <v>240.24</v>
      </c>
      <c r="O32" s="137">
        <v>1</v>
      </c>
      <c r="P32" s="191">
        <v>1</v>
      </c>
      <c r="Q32" s="138">
        <f t="shared" si="1"/>
        <v>1</v>
      </c>
      <c r="R32" s="487">
        <f t="shared" si="2"/>
        <v>6</v>
      </c>
      <c r="S32" s="488">
        <f t="shared" si="3"/>
        <v>240.24</v>
      </c>
      <c r="T32" s="487">
        <f t="shared" si="4"/>
        <v>29.670329670329672</v>
      </c>
      <c r="U32" s="488">
        <f t="shared" si="5"/>
        <v>7.128000000000001</v>
      </c>
      <c r="V32" s="192"/>
    </row>
    <row r="33" spans="1:22" ht="13.5">
      <c r="A33" s="188"/>
      <c r="B33" s="189"/>
      <c r="C33" s="402" t="s">
        <v>481</v>
      </c>
      <c r="D33" s="15">
        <v>296</v>
      </c>
      <c r="E33" s="15" t="s">
        <v>184</v>
      </c>
      <c r="F33" s="15">
        <v>149</v>
      </c>
      <c r="G33" s="15" t="s">
        <v>184</v>
      </c>
      <c r="H33" s="15">
        <v>5</v>
      </c>
      <c r="I33" s="15" t="s">
        <v>184</v>
      </c>
      <c r="J33" s="15">
        <v>7</v>
      </c>
      <c r="K33" s="190"/>
      <c r="L33" s="450">
        <v>28.58</v>
      </c>
      <c r="M33" s="493">
        <v>6000</v>
      </c>
      <c r="N33" s="494">
        <f t="shared" si="0"/>
        <v>171.48</v>
      </c>
      <c r="O33" s="137">
        <v>1</v>
      </c>
      <c r="P33" s="191">
        <v>1</v>
      </c>
      <c r="Q33" s="138">
        <f t="shared" si="1"/>
        <v>1</v>
      </c>
      <c r="R33" s="487">
        <f t="shared" si="2"/>
        <v>6</v>
      </c>
      <c r="S33" s="488">
        <f t="shared" si="3"/>
        <v>171.48</v>
      </c>
      <c r="T33" s="487">
        <f t="shared" si="4"/>
        <v>41.567529741077678</v>
      </c>
      <c r="U33" s="488">
        <f t="shared" si="5"/>
        <v>7.1280000000000001</v>
      </c>
      <c r="V33" s="192"/>
    </row>
    <row r="34" spans="1:22" ht="13.5">
      <c r="A34" s="188"/>
      <c r="B34" s="189"/>
      <c r="C34" s="402" t="s">
        <v>481</v>
      </c>
      <c r="D34" s="15">
        <v>298</v>
      </c>
      <c r="E34" s="15" t="s">
        <v>184</v>
      </c>
      <c r="F34" s="15">
        <v>149</v>
      </c>
      <c r="G34" s="15" t="s">
        <v>184</v>
      </c>
      <c r="H34" s="15">
        <v>5</v>
      </c>
      <c r="I34" s="15" t="s">
        <v>184</v>
      </c>
      <c r="J34" s="15">
        <v>7</v>
      </c>
      <c r="K34" s="190"/>
      <c r="L34" s="450">
        <v>28.66</v>
      </c>
      <c r="M34" s="493">
        <v>6000</v>
      </c>
      <c r="N34" s="494">
        <f t="shared" si="0"/>
        <v>171.96</v>
      </c>
      <c r="O34" s="137">
        <v>1</v>
      </c>
      <c r="P34" s="191">
        <v>1</v>
      </c>
      <c r="Q34" s="138">
        <f t="shared" si="1"/>
        <v>1</v>
      </c>
      <c r="R34" s="487">
        <f t="shared" si="2"/>
        <v>6</v>
      </c>
      <c r="S34" s="488">
        <f t="shared" si="3"/>
        <v>171.96</v>
      </c>
      <c r="T34" s="487">
        <f t="shared" si="4"/>
        <v>41.5910676901605</v>
      </c>
      <c r="U34" s="488">
        <f t="shared" si="5"/>
        <v>7.1520000000000001</v>
      </c>
      <c r="V34" s="192"/>
    </row>
    <row r="35" spans="1:22" ht="13.5">
      <c r="A35" s="188"/>
      <c r="B35" s="208"/>
      <c r="C35" s="402" t="s">
        <v>481</v>
      </c>
      <c r="D35" s="209">
        <v>292</v>
      </c>
      <c r="E35" s="209" t="s">
        <v>184</v>
      </c>
      <c r="F35" s="209">
        <v>200</v>
      </c>
      <c r="G35" s="209" t="s">
        <v>184</v>
      </c>
      <c r="H35" s="209">
        <v>7.5</v>
      </c>
      <c r="I35" s="209" t="s">
        <v>184</v>
      </c>
      <c r="J35" s="209">
        <v>11</v>
      </c>
      <c r="K35" s="210"/>
      <c r="L35" s="504">
        <v>51.57</v>
      </c>
      <c r="M35" s="505">
        <v>6000</v>
      </c>
      <c r="N35" s="506">
        <f t="shared" si="0"/>
        <v>309.42</v>
      </c>
      <c r="O35" s="137">
        <v>1</v>
      </c>
      <c r="P35" s="191">
        <v>1</v>
      </c>
      <c r="Q35" s="211">
        <f t="shared" si="1"/>
        <v>1</v>
      </c>
      <c r="R35" s="502">
        <f t="shared" si="2"/>
        <v>6</v>
      </c>
      <c r="S35" s="503">
        <f t="shared" si="3"/>
        <v>309.42</v>
      </c>
      <c r="T35" s="502">
        <f t="shared" si="4"/>
        <v>26.837308512701181</v>
      </c>
      <c r="U35" s="503">
        <f t="shared" si="5"/>
        <v>8.3040000000000003</v>
      </c>
      <c r="V35" s="212"/>
    </row>
    <row r="36" spans="1:22" ht="13.5">
      <c r="A36" s="213"/>
      <c r="B36" s="189"/>
      <c r="C36" s="402" t="s">
        <v>481</v>
      </c>
      <c r="D36" s="15">
        <v>294</v>
      </c>
      <c r="E36" s="15" t="s">
        <v>184</v>
      </c>
      <c r="F36" s="15">
        <v>200</v>
      </c>
      <c r="G36" s="15" t="s">
        <v>184</v>
      </c>
      <c r="H36" s="15">
        <v>7.5</v>
      </c>
      <c r="I36" s="15" t="s">
        <v>184</v>
      </c>
      <c r="J36" s="15">
        <v>11</v>
      </c>
      <c r="K36" s="195"/>
      <c r="L36" s="450">
        <v>51.69</v>
      </c>
      <c r="M36" s="493">
        <v>6000</v>
      </c>
      <c r="N36" s="494">
        <f t="shared" si="0"/>
        <v>310.14</v>
      </c>
      <c r="O36" s="137">
        <v>1</v>
      </c>
      <c r="P36" s="191">
        <v>1</v>
      </c>
      <c r="Q36" s="138">
        <f t="shared" si="1"/>
        <v>1</v>
      </c>
      <c r="R36" s="487">
        <f t="shared" si="2"/>
        <v>6</v>
      </c>
      <c r="S36" s="488">
        <f t="shared" si="3"/>
        <v>310.14</v>
      </c>
      <c r="T36" s="487">
        <f t="shared" si="4"/>
        <v>26.852389243567423</v>
      </c>
      <c r="U36" s="488">
        <f t="shared" si="5"/>
        <v>8.3279999999999994</v>
      </c>
      <c r="V36" s="192"/>
    </row>
    <row r="37" spans="1:22" ht="13.5">
      <c r="A37" s="188"/>
      <c r="B37" s="196"/>
      <c r="C37" s="402" t="s">
        <v>481</v>
      </c>
      <c r="D37" s="28">
        <v>344</v>
      </c>
      <c r="E37" s="28" t="s">
        <v>184</v>
      </c>
      <c r="F37" s="28">
        <v>174</v>
      </c>
      <c r="G37" s="28" t="s">
        <v>184</v>
      </c>
      <c r="H37" s="28">
        <v>5.5</v>
      </c>
      <c r="I37" s="28" t="s">
        <v>184</v>
      </c>
      <c r="J37" s="28">
        <v>8</v>
      </c>
      <c r="K37" s="205"/>
      <c r="L37" s="457">
        <v>37.15</v>
      </c>
      <c r="M37" s="499">
        <v>6000</v>
      </c>
      <c r="N37" s="500">
        <f t="shared" si="0"/>
        <v>222.9</v>
      </c>
      <c r="O37" s="137">
        <v>1</v>
      </c>
      <c r="P37" s="191">
        <v>1</v>
      </c>
      <c r="Q37" s="199">
        <f t="shared" si="1"/>
        <v>1</v>
      </c>
      <c r="R37" s="491">
        <f t="shared" si="2"/>
        <v>6</v>
      </c>
      <c r="S37" s="492">
        <f t="shared" si="3"/>
        <v>222.9</v>
      </c>
      <c r="T37" s="491">
        <f t="shared" si="4"/>
        <v>37.254374158815615</v>
      </c>
      <c r="U37" s="492">
        <f t="shared" si="5"/>
        <v>8.3040000000000003</v>
      </c>
      <c r="V37" s="200"/>
    </row>
    <row r="38" spans="1:22" ht="13.5">
      <c r="A38" s="188"/>
      <c r="B38" s="189"/>
      <c r="C38" s="402" t="s">
        <v>481</v>
      </c>
      <c r="D38" s="15">
        <v>394</v>
      </c>
      <c r="E38" s="15" t="s">
        <v>184</v>
      </c>
      <c r="F38" s="15">
        <v>199</v>
      </c>
      <c r="G38" s="15" t="s">
        <v>184</v>
      </c>
      <c r="H38" s="15">
        <v>6.5</v>
      </c>
      <c r="I38" s="15" t="s">
        <v>184</v>
      </c>
      <c r="J38" s="15">
        <v>10</v>
      </c>
      <c r="K38" s="190"/>
      <c r="L38" s="450">
        <v>51.46</v>
      </c>
      <c r="M38" s="493">
        <v>6000</v>
      </c>
      <c r="N38" s="494">
        <f t="shared" si="0"/>
        <v>308.76</v>
      </c>
      <c r="O38" s="137">
        <v>1</v>
      </c>
      <c r="P38" s="191">
        <v>1</v>
      </c>
      <c r="Q38" s="138">
        <f t="shared" si="1"/>
        <v>1</v>
      </c>
      <c r="R38" s="487">
        <f t="shared" si="2"/>
        <v>6</v>
      </c>
      <c r="S38" s="488">
        <f t="shared" si="3"/>
        <v>308.76</v>
      </c>
      <c r="T38" s="487">
        <f t="shared" si="4"/>
        <v>30.781189273221919</v>
      </c>
      <c r="U38" s="488">
        <f t="shared" si="5"/>
        <v>9.5039999999999996</v>
      </c>
      <c r="V38" s="192"/>
    </row>
    <row r="39" spans="1:22" ht="14.25" thickBot="1">
      <c r="A39" s="201"/>
      <c r="B39" s="202"/>
      <c r="C39" s="404" t="s">
        <v>481</v>
      </c>
      <c r="D39" s="178">
        <v>396</v>
      </c>
      <c r="E39" s="178" t="s">
        <v>184</v>
      </c>
      <c r="F39" s="178">
        <v>199</v>
      </c>
      <c r="G39" s="178" t="s">
        <v>184</v>
      </c>
      <c r="H39" s="178">
        <v>6.5</v>
      </c>
      <c r="I39" s="178" t="s">
        <v>184</v>
      </c>
      <c r="J39" s="178">
        <v>10</v>
      </c>
      <c r="K39" s="214"/>
      <c r="L39" s="496">
        <v>51.57</v>
      </c>
      <c r="M39" s="497">
        <v>6000</v>
      </c>
      <c r="N39" s="501">
        <f t="shared" si="0"/>
        <v>309.42</v>
      </c>
      <c r="O39" s="139">
        <v>1</v>
      </c>
      <c r="P39" s="203">
        <v>1</v>
      </c>
      <c r="Q39" s="140">
        <f t="shared" si="1"/>
        <v>1</v>
      </c>
      <c r="R39" s="489">
        <f t="shared" si="2"/>
        <v>6</v>
      </c>
      <c r="S39" s="490">
        <f t="shared" si="3"/>
        <v>309.42</v>
      </c>
      <c r="T39" s="489">
        <f t="shared" si="4"/>
        <v>30.793096761683149</v>
      </c>
      <c r="U39" s="490">
        <f t="shared" si="5"/>
        <v>9.5280000000000005</v>
      </c>
      <c r="V39" s="204"/>
    </row>
    <row r="41" spans="1:22" ht="13.5">
      <c r="E41" s="402"/>
    </row>
  </sheetData>
  <autoFilter ref="C3:K3"/>
  <mergeCells count="2">
    <mergeCell ref="A1:V1"/>
    <mergeCell ref="D2:K2"/>
  </mergeCells>
  <phoneticPr fontId="3" type="noConversion"/>
  <printOptions horizontalCentered="1"/>
  <pageMargins left="0.23622047244094491" right="0.27559055118110237" top="0.54" bottom="0.34" header="0.32" footer="0.13"/>
  <pageSetup paperSize="9" orientation="landscape" horizontalDpi="4294967293" verticalDpi="4294967293" r:id="rId1"/>
  <headerFooter alignWithMargins="0">
    <oddHeader>&amp;L&amp;Z&amp;F</oddHeader>
    <oddFooter>&amp;C第 &amp;P 页，共 &amp;N 页&amp;R&amp;D</oddFooter>
  </headerFooter>
  <rowBreaks count="1" manualBreakCount="1">
    <brk id="39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D28"/>
  <sheetViews>
    <sheetView workbookViewId="0">
      <selection activeCell="AC5" sqref="AC5"/>
    </sheetView>
  </sheetViews>
  <sheetFormatPr defaultRowHeight="12"/>
  <cols>
    <col min="1" max="1" width="9.625" style="3" customWidth="1"/>
    <col min="2" max="2" width="5.125" style="3" bestFit="1" customWidth="1"/>
    <col min="3" max="3" width="3.875" style="3" customWidth="1"/>
    <col min="4" max="4" width="5.125" style="3" bestFit="1" customWidth="1"/>
    <col min="5" max="5" width="3.375" style="3" customWidth="1"/>
    <col min="6" max="6" width="2.75" style="3" customWidth="1"/>
    <col min="7" max="7" width="1.875" style="3" customWidth="1"/>
    <col min="8" max="8" width="3.875" style="3" customWidth="1"/>
    <col min="9" max="9" width="1.5" style="3" customWidth="1"/>
    <col min="10" max="10" width="4.5" style="3" customWidth="1"/>
    <col min="11" max="11" width="1.375" style="3" customWidth="1"/>
    <col min="12" max="12" width="4.375" style="3" customWidth="1"/>
    <col min="13" max="13" width="2.75" style="3" customWidth="1"/>
    <col min="14" max="14" width="3.25" style="3" customWidth="1"/>
    <col min="15" max="15" width="2.125" style="3" customWidth="1"/>
    <col min="16" max="16" width="2.75" style="3" customWidth="1"/>
    <col min="17" max="17" width="1.875" style="3" customWidth="1"/>
    <col min="18" max="20" width="2.75" style="3" customWidth="1"/>
    <col min="21" max="21" width="3.875" style="3" customWidth="1"/>
    <col min="22" max="23" width="5.125" style="3" bestFit="1" customWidth="1"/>
    <col min="24" max="24" width="5.25" style="3" customWidth="1"/>
    <col min="25" max="25" width="5.125" style="3" bestFit="1" customWidth="1"/>
    <col min="26" max="27" width="5.75" style="3" customWidth="1"/>
    <col min="28" max="28" width="6" style="3" customWidth="1"/>
    <col min="29" max="29" width="9.125" style="3" customWidth="1"/>
    <col min="30" max="16384" width="9" style="3"/>
  </cols>
  <sheetData>
    <row r="1" spans="1:30" ht="23.25">
      <c r="A1" s="1"/>
      <c r="B1" s="1"/>
      <c r="C1" s="528" t="s">
        <v>264</v>
      </c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2"/>
      <c r="AC1" s="1"/>
    </row>
    <row r="2" spans="1:30" ht="18" customHeight="1">
      <c r="A2" s="67" t="s">
        <v>74</v>
      </c>
      <c r="B2" s="67" t="s">
        <v>265</v>
      </c>
      <c r="C2" s="530" t="s">
        <v>76</v>
      </c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3"/>
      <c r="V2" s="68" t="s">
        <v>266</v>
      </c>
      <c r="W2" s="68" t="s">
        <v>267</v>
      </c>
      <c r="X2" s="66" t="s">
        <v>191</v>
      </c>
      <c r="Y2" s="66" t="s">
        <v>82</v>
      </c>
      <c r="Z2" s="66" t="s">
        <v>83</v>
      </c>
      <c r="AA2" s="66" t="s">
        <v>268</v>
      </c>
      <c r="AB2" s="66" t="s">
        <v>269</v>
      </c>
      <c r="AC2" s="66" t="s">
        <v>86</v>
      </c>
      <c r="AD2" s="8"/>
    </row>
    <row r="3" spans="1:30" ht="18" customHeight="1">
      <c r="A3" s="4"/>
      <c r="B3" s="67"/>
      <c r="C3" s="67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37"/>
      <c r="W3" s="237"/>
      <c r="X3" s="238"/>
      <c r="Y3" s="238"/>
      <c r="Z3" s="239"/>
      <c r="AA3" s="238"/>
      <c r="AB3" s="239"/>
      <c r="AC3" s="68"/>
      <c r="AD3" s="8"/>
    </row>
    <row r="4" spans="1:30" ht="18" customHeight="1">
      <c r="A4" s="4" t="s">
        <v>270</v>
      </c>
      <c r="B4" s="240" t="s">
        <v>271</v>
      </c>
      <c r="C4" s="109" t="s">
        <v>272</v>
      </c>
      <c r="D4" s="241">
        <v>2100</v>
      </c>
      <c r="E4" s="242" t="s">
        <v>273</v>
      </c>
      <c r="F4" s="70">
        <v>20</v>
      </c>
      <c r="G4" s="70" t="s">
        <v>274</v>
      </c>
      <c r="H4" s="70">
        <v>100</v>
      </c>
      <c r="I4" s="242" t="s">
        <v>274</v>
      </c>
      <c r="J4" s="242">
        <v>120</v>
      </c>
      <c r="K4" s="242" t="s">
        <v>274</v>
      </c>
      <c r="L4" s="243">
        <v>100</v>
      </c>
      <c r="M4" s="242" t="s">
        <v>274</v>
      </c>
      <c r="N4" s="242">
        <v>20</v>
      </c>
      <c r="O4" s="240" t="s">
        <v>274</v>
      </c>
      <c r="P4" s="244"/>
      <c r="Q4" s="245" t="s">
        <v>274</v>
      </c>
      <c r="R4" s="244"/>
      <c r="S4" s="244" t="s">
        <v>275</v>
      </c>
      <c r="T4" s="244" t="s">
        <v>276</v>
      </c>
      <c r="U4" s="246">
        <f>F4+H4+J4+L4+N4+P4+R4</f>
        <v>360</v>
      </c>
      <c r="V4" s="69">
        <v>1.2</v>
      </c>
      <c r="W4" s="72">
        <v>7.93</v>
      </c>
      <c r="X4" s="247">
        <f>Z4/Y4</f>
        <v>7.1940959999999992</v>
      </c>
      <c r="Y4" s="72">
        <v>10</v>
      </c>
      <c r="Z4" s="221">
        <f>AB4*V4*W4</f>
        <v>71.94095999999999</v>
      </c>
      <c r="AA4" s="248"/>
      <c r="AB4" s="221">
        <f>D4*U4*Y4/1000000</f>
        <v>7.56</v>
      </c>
      <c r="AC4" s="76"/>
      <c r="AD4" s="1"/>
    </row>
    <row r="5" spans="1:30" ht="18" customHeight="1">
      <c r="A5" s="63" t="s">
        <v>277</v>
      </c>
      <c r="B5" s="249" t="s">
        <v>278</v>
      </c>
      <c r="C5" s="9" t="s">
        <v>279</v>
      </c>
      <c r="D5" s="10">
        <v>2100</v>
      </c>
      <c r="E5" s="15" t="s">
        <v>273</v>
      </c>
      <c r="F5" s="10">
        <v>10</v>
      </c>
      <c r="G5" s="10" t="s">
        <v>274</v>
      </c>
      <c r="H5" s="10">
        <v>100</v>
      </c>
      <c r="I5" s="15" t="s">
        <v>274</v>
      </c>
      <c r="J5" s="15">
        <v>120</v>
      </c>
      <c r="K5" s="15" t="s">
        <v>274</v>
      </c>
      <c r="L5" s="250">
        <v>100</v>
      </c>
      <c r="M5" s="28" t="s">
        <v>274</v>
      </c>
      <c r="N5" s="28">
        <v>10</v>
      </c>
      <c r="O5" s="251" t="s">
        <v>274</v>
      </c>
      <c r="P5" s="252"/>
      <c r="Q5" s="253" t="s">
        <v>274</v>
      </c>
      <c r="R5" s="252"/>
      <c r="S5" s="252" t="s">
        <v>275</v>
      </c>
      <c r="T5" s="252" t="s">
        <v>276</v>
      </c>
      <c r="U5" s="254">
        <f>F5+H5+J5+L5+N5+P5+R5</f>
        <v>340</v>
      </c>
      <c r="V5" s="12">
        <v>1.2</v>
      </c>
      <c r="W5" s="13">
        <v>7.93</v>
      </c>
      <c r="X5" s="255">
        <f>Z5/Y5</f>
        <v>6.7944239999999994</v>
      </c>
      <c r="Y5" s="13">
        <v>10</v>
      </c>
      <c r="Z5" s="105">
        <f>AB5*V5*W5</f>
        <v>67.944239999999994</v>
      </c>
      <c r="AA5" s="256"/>
      <c r="AB5" s="105">
        <f>D5*U5*Y5/1000000</f>
        <v>7.14</v>
      </c>
      <c r="AC5" s="24"/>
      <c r="AD5" s="1"/>
    </row>
    <row r="6" spans="1:30" ht="18" customHeight="1">
      <c r="A6" s="227" t="s">
        <v>280</v>
      </c>
      <c r="B6" s="257" t="s">
        <v>281</v>
      </c>
      <c r="C6" s="258" t="s">
        <v>272</v>
      </c>
      <c r="D6" s="229">
        <v>1600</v>
      </c>
      <c r="E6" s="229" t="s">
        <v>193</v>
      </c>
      <c r="F6" s="531">
        <v>800</v>
      </c>
      <c r="G6" s="531"/>
      <c r="H6" s="531"/>
      <c r="I6" s="259"/>
      <c r="J6" s="259" t="s">
        <v>282</v>
      </c>
      <c r="K6" s="260"/>
      <c r="L6" s="260" t="s">
        <v>90</v>
      </c>
      <c r="M6" s="261">
        <v>25</v>
      </c>
      <c r="N6" s="229" t="s">
        <v>274</v>
      </c>
      <c r="O6" s="261">
        <v>8</v>
      </c>
      <c r="P6" s="229"/>
      <c r="Q6" s="229"/>
      <c r="R6" s="229"/>
      <c r="S6" s="229"/>
      <c r="T6" s="261"/>
      <c r="U6" s="261"/>
      <c r="V6" s="231">
        <v>1.2</v>
      </c>
      <c r="W6" s="232">
        <v>7.93</v>
      </c>
      <c r="X6" s="262">
        <f>Z6/Y6</f>
        <v>13.729266095999998</v>
      </c>
      <c r="Y6" s="232">
        <v>10</v>
      </c>
      <c r="Z6" s="263">
        <f>AB6*V6*W6</f>
        <v>137.29266095999998</v>
      </c>
      <c r="AA6" s="264"/>
      <c r="AB6" s="263">
        <f>(D6+M6*2+O6*2)*(F6+M6*2+O6*2)*Y6/1000000</f>
        <v>14.42756</v>
      </c>
      <c r="AC6" s="265"/>
      <c r="AD6" s="1"/>
    </row>
    <row r="7" spans="1:30" ht="18" customHeight="1">
      <c r="A7" s="174"/>
      <c r="B7" s="1"/>
      <c r="C7" s="8"/>
      <c r="D7" s="1"/>
      <c r="E7" s="1"/>
      <c r="F7" s="266"/>
      <c r="G7" s="1"/>
      <c r="H7" s="1"/>
      <c r="I7" s="267"/>
      <c r="J7" s="267"/>
      <c r="K7" s="268"/>
      <c r="L7" s="267"/>
      <c r="M7" s="269"/>
      <c r="N7" s="1"/>
      <c r="O7" s="270"/>
      <c r="P7" s="271"/>
      <c r="Q7" s="271"/>
      <c r="R7" s="271"/>
      <c r="S7" s="271"/>
      <c r="T7" s="270"/>
      <c r="U7" s="272"/>
      <c r="V7" s="273"/>
      <c r="W7" s="274"/>
      <c r="X7" s="275"/>
      <c r="Y7" s="275"/>
      <c r="Z7" s="276"/>
      <c r="AA7" s="277"/>
      <c r="AB7" s="276"/>
      <c r="AC7" s="63"/>
      <c r="AD7" s="1"/>
    </row>
    <row r="8" spans="1:30" ht="18" customHeight="1">
      <c r="A8" s="4" t="s">
        <v>283</v>
      </c>
      <c r="B8" s="240" t="s">
        <v>284</v>
      </c>
      <c r="C8" s="109" t="s">
        <v>285</v>
      </c>
      <c r="D8" s="70">
        <v>2100</v>
      </c>
      <c r="E8" s="242" t="s">
        <v>273</v>
      </c>
      <c r="F8" s="70">
        <v>25</v>
      </c>
      <c r="G8" s="70" t="s">
        <v>274</v>
      </c>
      <c r="H8" s="70">
        <v>100</v>
      </c>
      <c r="I8" s="242" t="s">
        <v>274</v>
      </c>
      <c r="J8" s="242">
        <v>120</v>
      </c>
      <c r="K8" s="242" t="s">
        <v>274</v>
      </c>
      <c r="L8" s="243">
        <v>100</v>
      </c>
      <c r="M8" s="242" t="s">
        <v>274</v>
      </c>
      <c r="N8" s="242">
        <v>25</v>
      </c>
      <c r="O8" s="251" t="s">
        <v>274</v>
      </c>
      <c r="P8" s="244"/>
      <c r="Q8" s="245" t="s">
        <v>274</v>
      </c>
      <c r="R8" s="244"/>
      <c r="S8" s="244" t="s">
        <v>275</v>
      </c>
      <c r="T8" s="252" t="s">
        <v>276</v>
      </c>
      <c r="U8" s="254">
        <f>F8+H8+J8+L8+N8+P8+R8</f>
        <v>370</v>
      </c>
      <c r="V8" s="69">
        <v>3</v>
      </c>
      <c r="W8" s="278">
        <v>2.72</v>
      </c>
      <c r="X8" s="247">
        <f>Z8/Y8</f>
        <v>6.3403200000000002</v>
      </c>
      <c r="Y8" s="72">
        <v>10</v>
      </c>
      <c r="Z8" s="221">
        <f>AB8*V8*W8</f>
        <v>63.403199999999998</v>
      </c>
      <c r="AA8" s="248"/>
      <c r="AB8" s="221">
        <f>SUM(F8+H8+J8+L8+N8+P8+R8)*D8*Y8/1000000</f>
        <v>7.77</v>
      </c>
      <c r="AC8" s="76"/>
      <c r="AD8" s="1"/>
    </row>
    <row r="9" spans="1:30" ht="18" customHeight="1">
      <c r="A9" s="227" t="s">
        <v>286</v>
      </c>
      <c r="B9" s="229" t="s">
        <v>287</v>
      </c>
      <c r="C9" s="258" t="s">
        <v>285</v>
      </c>
      <c r="D9" s="229">
        <v>1600</v>
      </c>
      <c r="E9" s="229" t="s">
        <v>193</v>
      </c>
      <c r="F9" s="531">
        <v>800</v>
      </c>
      <c r="G9" s="531"/>
      <c r="H9" s="531"/>
      <c r="I9" s="259"/>
      <c r="J9" s="259" t="s">
        <v>282</v>
      </c>
      <c r="K9" s="260"/>
      <c r="L9" s="260" t="s">
        <v>90</v>
      </c>
      <c r="M9" s="261">
        <v>25</v>
      </c>
      <c r="N9" s="229" t="s">
        <v>274</v>
      </c>
      <c r="O9" s="261">
        <v>8</v>
      </c>
      <c r="P9" s="229"/>
      <c r="Q9" s="229"/>
      <c r="R9" s="229"/>
      <c r="S9" s="261" t="s">
        <v>288</v>
      </c>
      <c r="T9" s="532">
        <f>D9*F9/1000000</f>
        <v>1.28</v>
      </c>
      <c r="U9" s="533"/>
      <c r="V9" s="231">
        <v>2.5</v>
      </c>
      <c r="W9" s="280">
        <v>2.72</v>
      </c>
      <c r="X9" s="262">
        <f>Z9/Y9</f>
        <v>9.8107408000000014</v>
      </c>
      <c r="Y9" s="232">
        <v>10</v>
      </c>
      <c r="Z9" s="263">
        <f>AB9*V9*W9</f>
        <v>98.107408000000007</v>
      </c>
      <c r="AA9" s="264"/>
      <c r="AB9" s="263">
        <f>(D9+M9*2+O9*2)*(F9+M9*2+O9*2)*Y9/1000000</f>
        <v>14.42756</v>
      </c>
      <c r="AC9" s="265"/>
      <c r="AD9" s="1"/>
    </row>
    <row r="10" spans="1:30" ht="18" customHeight="1">
      <c r="A10" s="174"/>
      <c r="B10" s="167"/>
      <c r="C10" s="103"/>
      <c r="D10" s="167"/>
      <c r="E10" s="167"/>
      <c r="F10" s="28"/>
      <c r="G10" s="167"/>
      <c r="H10" s="167"/>
      <c r="I10" s="30"/>
      <c r="J10" s="30"/>
      <c r="K10" s="31"/>
      <c r="L10" s="281"/>
      <c r="M10" s="282"/>
      <c r="N10" s="167"/>
      <c r="O10" s="283"/>
      <c r="P10" s="283"/>
      <c r="Q10" s="283"/>
      <c r="R10" s="283"/>
      <c r="S10" s="283"/>
      <c r="T10" s="283"/>
      <c r="U10" s="284"/>
      <c r="V10" s="285"/>
      <c r="W10" s="285"/>
      <c r="X10" s="26"/>
      <c r="Y10" s="26"/>
      <c r="Z10" s="36"/>
      <c r="AA10" s="286"/>
      <c r="AB10" s="36"/>
      <c r="AC10" s="37"/>
      <c r="AD10" s="1"/>
    </row>
    <row r="11" spans="1:30" ht="18" customHeight="1">
      <c r="A11" s="174"/>
      <c r="B11" s="10"/>
      <c r="C11" s="9"/>
      <c r="D11" s="10"/>
      <c r="E11" s="10"/>
      <c r="F11" s="15"/>
      <c r="G11" s="10"/>
      <c r="H11" s="10"/>
      <c r="I11" s="15"/>
      <c r="J11" s="15"/>
      <c r="K11" s="65"/>
      <c r="L11" s="287"/>
      <c r="M11" s="288"/>
      <c r="N11" s="10"/>
      <c r="O11" s="184"/>
      <c r="P11" s="184"/>
      <c r="Q11" s="184"/>
      <c r="R11" s="184"/>
      <c r="S11" s="184"/>
      <c r="T11" s="184"/>
      <c r="U11" s="289"/>
      <c r="V11" s="290"/>
      <c r="W11" s="290"/>
      <c r="X11" s="13"/>
      <c r="Y11" s="13"/>
      <c r="Z11" s="23"/>
      <c r="AA11" s="291"/>
      <c r="AB11" s="23"/>
      <c r="AC11" s="24"/>
      <c r="AD11" s="1"/>
    </row>
    <row r="12" spans="1:30" ht="18" customHeight="1">
      <c r="A12" s="174"/>
      <c r="B12" s="10"/>
      <c r="C12" s="9"/>
      <c r="D12" s="10"/>
      <c r="E12" s="10"/>
      <c r="F12" s="15"/>
      <c r="G12" s="10"/>
      <c r="H12" s="10"/>
      <c r="I12" s="15"/>
      <c r="J12" s="15"/>
      <c r="K12" s="15"/>
      <c r="L12" s="51"/>
      <c r="M12" s="288"/>
      <c r="N12" s="10"/>
      <c r="O12" s="184"/>
      <c r="P12" s="184"/>
      <c r="Q12" s="184"/>
      <c r="R12" s="184"/>
      <c r="S12" s="184"/>
      <c r="T12" s="184"/>
      <c r="U12" s="289"/>
      <c r="V12" s="290"/>
      <c r="W12" s="290"/>
      <c r="X12" s="13"/>
      <c r="Y12" s="13"/>
      <c r="Z12" s="23"/>
      <c r="AA12" s="256"/>
      <c r="AB12" s="23"/>
      <c r="AC12" s="24"/>
      <c r="AD12" s="1"/>
    </row>
    <row r="13" spans="1:30" ht="18" customHeight="1">
      <c r="A13" s="174"/>
      <c r="B13" s="10"/>
      <c r="C13" s="9"/>
      <c r="D13" s="10"/>
      <c r="E13" s="10"/>
      <c r="F13" s="15"/>
      <c r="G13" s="10"/>
      <c r="H13" s="10"/>
      <c r="I13" s="15"/>
      <c r="J13" s="15"/>
      <c r="K13" s="15"/>
      <c r="L13" s="51"/>
      <c r="M13" s="288"/>
      <c r="N13" s="10"/>
      <c r="O13" s="184"/>
      <c r="P13" s="184"/>
      <c r="Q13" s="184"/>
      <c r="R13" s="184"/>
      <c r="S13" s="184"/>
      <c r="T13" s="184"/>
      <c r="U13" s="289"/>
      <c r="V13" s="290"/>
      <c r="W13" s="290"/>
      <c r="X13" s="13"/>
      <c r="Y13" s="13"/>
      <c r="Z13" s="23"/>
      <c r="AA13" s="256"/>
      <c r="AB13" s="23"/>
      <c r="AC13" s="24"/>
      <c r="AD13" s="1"/>
    </row>
    <row r="14" spans="1:30" ht="18" customHeight="1">
      <c r="A14" s="174"/>
      <c r="B14" s="10"/>
      <c r="C14" s="9"/>
      <c r="D14" s="10"/>
      <c r="E14" s="10"/>
      <c r="F14" s="15"/>
      <c r="G14" s="10"/>
      <c r="H14" s="10"/>
      <c r="I14" s="15"/>
      <c r="J14" s="15"/>
      <c r="K14" s="15"/>
      <c r="L14" s="51"/>
      <c r="M14" s="288"/>
      <c r="N14" s="10"/>
      <c r="O14" s="184"/>
      <c r="P14" s="184"/>
      <c r="Q14" s="184"/>
      <c r="R14" s="184"/>
      <c r="S14" s="184"/>
      <c r="T14" s="184"/>
      <c r="U14" s="289"/>
      <c r="V14" s="290"/>
      <c r="W14" s="290"/>
      <c r="X14" s="13"/>
      <c r="Y14" s="13"/>
      <c r="Z14" s="23"/>
      <c r="AA14" s="256"/>
      <c r="AB14" s="23"/>
      <c r="AC14" s="24"/>
      <c r="AD14" s="1"/>
    </row>
    <row r="15" spans="1:30" ht="18" customHeight="1">
      <c r="A15" s="174"/>
      <c r="B15" s="10"/>
      <c r="C15" s="9"/>
      <c r="D15" s="10"/>
      <c r="E15" s="10"/>
      <c r="F15" s="15"/>
      <c r="G15" s="10"/>
      <c r="H15" s="10"/>
      <c r="I15" s="15"/>
      <c r="J15" s="15"/>
      <c r="K15" s="15"/>
      <c r="L15" s="51"/>
      <c r="M15" s="288"/>
      <c r="N15" s="10"/>
      <c r="O15" s="184"/>
      <c r="P15" s="184"/>
      <c r="Q15" s="184"/>
      <c r="R15" s="184"/>
      <c r="S15" s="184"/>
      <c r="T15" s="184"/>
      <c r="U15" s="289"/>
      <c r="V15" s="290"/>
      <c r="W15" s="290"/>
      <c r="X15" s="13"/>
      <c r="Y15" s="13"/>
      <c r="Z15" s="23"/>
      <c r="AA15" s="256"/>
      <c r="AB15" s="23"/>
      <c r="AC15" s="24"/>
      <c r="AD15" s="1"/>
    </row>
    <row r="16" spans="1:30" ht="18" customHeight="1">
      <c r="A16" s="174"/>
      <c r="B16" s="10"/>
      <c r="C16" s="9"/>
      <c r="D16" s="10"/>
      <c r="E16" s="10"/>
      <c r="F16" s="15"/>
      <c r="G16" s="10"/>
      <c r="H16" s="10"/>
      <c r="I16" s="15"/>
      <c r="J16" s="15"/>
      <c r="K16" s="15"/>
      <c r="L16" s="51"/>
      <c r="M16" s="288"/>
      <c r="N16" s="10"/>
      <c r="O16" s="184"/>
      <c r="P16" s="184"/>
      <c r="Q16" s="184"/>
      <c r="R16" s="184"/>
      <c r="S16" s="184"/>
      <c r="T16" s="184"/>
      <c r="U16" s="289"/>
      <c r="V16" s="290"/>
      <c r="W16" s="290"/>
      <c r="X16" s="13"/>
      <c r="Y16" s="13"/>
      <c r="Z16" s="23"/>
      <c r="AA16" s="256"/>
      <c r="AB16" s="23"/>
      <c r="AC16" s="24"/>
      <c r="AD16" s="1"/>
    </row>
    <row r="17" spans="1:30" ht="18" customHeight="1">
      <c r="A17" s="174"/>
      <c r="B17" s="10"/>
      <c r="C17" s="9"/>
      <c r="D17" s="10"/>
      <c r="E17" s="10"/>
      <c r="F17" s="15"/>
      <c r="G17" s="10"/>
      <c r="H17" s="10"/>
      <c r="I17" s="15"/>
      <c r="J17" s="15"/>
      <c r="K17" s="15"/>
      <c r="L17" s="51"/>
      <c r="M17" s="288"/>
      <c r="N17" s="10"/>
      <c r="O17" s="184"/>
      <c r="P17" s="184"/>
      <c r="Q17" s="184"/>
      <c r="R17" s="184"/>
      <c r="S17" s="184"/>
      <c r="T17" s="184"/>
      <c r="U17" s="289"/>
      <c r="V17" s="290"/>
      <c r="W17" s="290"/>
      <c r="X17" s="13"/>
      <c r="Y17" s="13"/>
      <c r="Z17" s="23"/>
      <c r="AA17" s="256"/>
      <c r="AB17" s="23"/>
      <c r="AC17" s="24"/>
      <c r="AD17" s="1"/>
    </row>
    <row r="18" spans="1:30" ht="18" customHeight="1">
      <c r="A18" s="174"/>
      <c r="B18" s="10"/>
      <c r="C18" s="9"/>
      <c r="D18" s="10"/>
      <c r="E18" s="10"/>
      <c r="F18" s="15"/>
      <c r="G18" s="10"/>
      <c r="H18" s="10"/>
      <c r="I18" s="15"/>
      <c r="J18" s="15"/>
      <c r="K18" s="65"/>
      <c r="L18" s="51"/>
      <c r="M18" s="288"/>
      <c r="N18" s="10"/>
      <c r="O18" s="184"/>
      <c r="P18" s="184"/>
      <c r="Q18" s="184"/>
      <c r="R18" s="184"/>
      <c r="S18" s="184"/>
      <c r="T18" s="184"/>
      <c r="U18" s="289"/>
      <c r="V18" s="290"/>
      <c r="W18" s="290"/>
      <c r="X18" s="13"/>
      <c r="Y18" s="13"/>
      <c r="Z18" s="23"/>
      <c r="AA18" s="256"/>
      <c r="AB18" s="23"/>
      <c r="AC18" s="24"/>
      <c r="AD18" s="1"/>
    </row>
    <row r="19" spans="1:30" ht="18" customHeight="1">
      <c r="A19" s="174"/>
      <c r="B19" s="10"/>
      <c r="C19" s="9"/>
      <c r="D19" s="10"/>
      <c r="E19" s="10"/>
      <c r="F19" s="15"/>
      <c r="G19" s="10"/>
      <c r="H19" s="10"/>
      <c r="I19" s="51"/>
      <c r="J19" s="51"/>
      <c r="K19" s="65"/>
      <c r="L19" s="51"/>
      <c r="M19" s="288"/>
      <c r="N19" s="10"/>
      <c r="O19" s="184"/>
      <c r="P19" s="184"/>
      <c r="Q19" s="184"/>
      <c r="R19" s="184"/>
      <c r="S19" s="184"/>
      <c r="T19" s="184"/>
      <c r="U19" s="289"/>
      <c r="V19" s="290"/>
      <c r="W19" s="290"/>
      <c r="X19" s="13"/>
      <c r="Y19" s="13"/>
      <c r="Z19" s="23"/>
      <c r="AA19" s="291"/>
      <c r="AB19" s="23"/>
      <c r="AC19" s="24"/>
      <c r="AD19" s="1"/>
    </row>
    <row r="20" spans="1:30" ht="18" customHeight="1">
      <c r="A20" s="174"/>
      <c r="B20" s="10"/>
      <c r="C20" s="9"/>
      <c r="D20" s="10"/>
      <c r="E20" s="10"/>
      <c r="F20" s="15"/>
      <c r="G20" s="10"/>
      <c r="H20" s="10"/>
      <c r="I20" s="51"/>
      <c r="J20" s="51"/>
      <c r="K20" s="65"/>
      <c r="L20" s="51"/>
      <c r="M20" s="288"/>
      <c r="N20" s="10"/>
      <c r="O20" s="184"/>
      <c r="P20" s="184"/>
      <c r="Q20" s="184"/>
      <c r="R20" s="184"/>
      <c r="S20" s="184"/>
      <c r="T20" s="184"/>
      <c r="U20" s="289"/>
      <c r="V20" s="290"/>
      <c r="W20" s="290"/>
      <c r="X20" s="13"/>
      <c r="Y20" s="13"/>
      <c r="Z20" s="23"/>
      <c r="AA20" s="291"/>
      <c r="AB20" s="23"/>
      <c r="AC20" s="24"/>
      <c r="AD20" s="1"/>
    </row>
    <row r="21" spans="1:30" ht="18" customHeight="1">
      <c r="A21" s="174"/>
      <c r="B21" s="10"/>
      <c r="C21" s="9"/>
      <c r="D21" s="10"/>
      <c r="E21" s="10"/>
      <c r="F21" s="65"/>
      <c r="G21" s="10"/>
      <c r="H21" s="10"/>
      <c r="I21" s="15"/>
      <c r="J21" s="15"/>
      <c r="K21" s="65"/>
      <c r="L21" s="51"/>
      <c r="M21" s="288"/>
      <c r="N21" s="10"/>
      <c r="O21" s="184"/>
      <c r="P21" s="184"/>
      <c r="Q21" s="184"/>
      <c r="R21" s="184"/>
      <c r="S21" s="184"/>
      <c r="T21" s="184"/>
      <c r="U21" s="289"/>
      <c r="V21" s="290"/>
      <c r="W21" s="290"/>
      <c r="X21" s="13"/>
      <c r="Y21" s="13"/>
      <c r="Z21" s="23"/>
      <c r="AA21" s="291"/>
      <c r="AB21" s="23"/>
      <c r="AC21" s="24"/>
      <c r="AD21" s="1"/>
    </row>
    <row r="22" spans="1:30" ht="18" customHeight="1">
      <c r="A22" s="174"/>
      <c r="B22" s="10"/>
      <c r="C22" s="9"/>
      <c r="D22" s="10"/>
      <c r="E22" s="10"/>
      <c r="F22" s="15"/>
      <c r="G22" s="10"/>
      <c r="H22" s="10"/>
      <c r="I22" s="15"/>
      <c r="J22" s="15"/>
      <c r="K22" s="65"/>
      <c r="L22" s="51"/>
      <c r="M22" s="292"/>
      <c r="N22" s="10"/>
      <c r="O22" s="184"/>
      <c r="P22" s="184"/>
      <c r="Q22" s="184"/>
      <c r="R22" s="184"/>
      <c r="S22" s="184"/>
      <c r="T22" s="184"/>
      <c r="U22" s="289"/>
      <c r="V22" s="290"/>
      <c r="W22" s="290"/>
      <c r="X22" s="13"/>
      <c r="Y22" s="13"/>
      <c r="Z22" s="23"/>
      <c r="AA22" s="291"/>
      <c r="AB22" s="23"/>
      <c r="AC22" s="24"/>
      <c r="AD22" s="1"/>
    </row>
    <row r="23" spans="1:30" ht="18" customHeight="1">
      <c r="A23" s="174"/>
      <c r="B23" s="10"/>
      <c r="C23" s="9"/>
      <c r="D23" s="10"/>
      <c r="E23" s="10"/>
      <c r="F23" s="15"/>
      <c r="G23" s="10"/>
      <c r="H23" s="10"/>
      <c r="I23" s="15"/>
      <c r="J23" s="15"/>
      <c r="K23" s="65"/>
      <c r="L23" s="51"/>
      <c r="M23" s="292"/>
      <c r="N23" s="10"/>
      <c r="O23" s="184"/>
      <c r="P23" s="184"/>
      <c r="Q23" s="184"/>
      <c r="R23" s="184"/>
      <c r="S23" s="184"/>
      <c r="T23" s="184"/>
      <c r="U23" s="289"/>
      <c r="V23" s="290"/>
      <c r="W23" s="290"/>
      <c r="X23" s="13"/>
      <c r="Y23" s="13"/>
      <c r="Z23" s="23"/>
      <c r="AA23" s="291"/>
      <c r="AB23" s="23"/>
      <c r="AC23" s="24"/>
      <c r="AD23" s="1"/>
    </row>
    <row r="24" spans="1:30" ht="18" customHeight="1">
      <c r="A24" s="174"/>
      <c r="B24" s="10"/>
      <c r="C24" s="9"/>
      <c r="D24" s="10"/>
      <c r="E24" s="10"/>
      <c r="F24" s="15"/>
      <c r="G24" s="10"/>
      <c r="H24" s="10"/>
      <c r="I24" s="15"/>
      <c r="J24" s="15"/>
      <c r="K24" s="65"/>
      <c r="L24" s="51"/>
      <c r="M24" s="292"/>
      <c r="N24" s="10"/>
      <c r="O24" s="184"/>
      <c r="P24" s="184"/>
      <c r="Q24" s="184"/>
      <c r="R24" s="184"/>
      <c r="S24" s="184"/>
      <c r="T24" s="184"/>
      <c r="U24" s="289"/>
      <c r="V24" s="290"/>
      <c r="W24" s="290"/>
      <c r="X24" s="13"/>
      <c r="Y24" s="13"/>
      <c r="Z24" s="23"/>
      <c r="AA24" s="291"/>
      <c r="AB24" s="23"/>
      <c r="AC24" s="24"/>
      <c r="AD24" s="1"/>
    </row>
    <row r="25" spans="1:30" ht="18" customHeight="1">
      <c r="A25" s="174"/>
      <c r="B25" s="10"/>
      <c r="C25" s="9"/>
      <c r="D25" s="10"/>
      <c r="E25" s="10"/>
      <c r="F25" s="15"/>
      <c r="G25" s="10"/>
      <c r="H25" s="10"/>
      <c r="I25" s="15"/>
      <c r="J25" s="15"/>
      <c r="K25" s="65"/>
      <c r="L25" s="51"/>
      <c r="M25" s="292"/>
      <c r="N25" s="10"/>
      <c r="O25" s="184"/>
      <c r="P25" s="184"/>
      <c r="Q25" s="184"/>
      <c r="R25" s="184"/>
      <c r="S25" s="184"/>
      <c r="T25" s="184"/>
      <c r="U25" s="289"/>
      <c r="V25" s="290"/>
      <c r="W25" s="290"/>
      <c r="X25" s="13"/>
      <c r="Y25" s="13"/>
      <c r="Z25" s="23"/>
      <c r="AA25" s="291"/>
      <c r="AB25" s="23"/>
      <c r="AC25" s="24"/>
      <c r="AD25" s="1"/>
    </row>
    <row r="26" spans="1:30" ht="18" customHeight="1">
      <c r="A26" s="63"/>
      <c r="B26" s="10"/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290"/>
      <c r="W26" s="290"/>
      <c r="X26" s="13"/>
      <c r="Y26" s="13"/>
      <c r="Z26" s="14"/>
      <c r="AA26" s="13"/>
      <c r="AB26" s="14"/>
      <c r="AC26" s="24"/>
    </row>
    <row r="27" spans="1:30" ht="18" customHeight="1">
      <c r="A27" s="227"/>
      <c r="B27" s="293" t="s">
        <v>246</v>
      </c>
      <c r="C27" s="258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30"/>
      <c r="V27" s="280"/>
      <c r="W27" s="280"/>
      <c r="X27" s="232"/>
      <c r="Y27" s="232"/>
      <c r="Z27" s="233"/>
      <c r="AA27" s="232"/>
      <c r="AB27" s="234"/>
      <c r="AC27" s="236"/>
      <c r="AD27" s="1"/>
    </row>
    <row r="28" spans="1:30" ht="14.25" customHeight="1"/>
  </sheetData>
  <mergeCells count="5">
    <mergeCell ref="C1:AA1"/>
    <mergeCell ref="C2:U2"/>
    <mergeCell ref="F6:H6"/>
    <mergeCell ref="F9:H9"/>
    <mergeCell ref="T9:U9"/>
  </mergeCells>
  <phoneticPr fontId="3" type="noConversion"/>
  <printOptions horizontalCentered="1"/>
  <pageMargins left="0.21" right="0.27" top="0.51" bottom="0.5" header="0.34" footer="0.27"/>
  <pageSetup paperSize="9" orientation="landscape" horizontalDpi="4294967292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W32"/>
  <sheetViews>
    <sheetView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4.25"/>
  <cols>
    <col min="1" max="1" width="9.625" style="3" customWidth="1"/>
    <col min="2" max="2" width="7" style="3" customWidth="1"/>
    <col min="3" max="3" width="4.25" style="3" customWidth="1"/>
    <col min="4" max="4" width="5" style="3" bestFit="1" customWidth="1"/>
    <col min="5" max="5" width="3.25" style="3" customWidth="1"/>
    <col min="6" max="6" width="5" style="3" bestFit="1" customWidth="1"/>
    <col min="7" max="7" width="2.375" style="3" customWidth="1"/>
    <col min="8" max="8" width="4.375" style="3" customWidth="1"/>
    <col min="9" max="9" width="2.875" style="3" customWidth="1"/>
    <col min="10" max="10" width="2.375" style="3" bestFit="1" customWidth="1"/>
    <col min="11" max="11" width="2.75" style="3" customWidth="1"/>
    <col min="12" max="12" width="7.125" style="3" customWidth="1"/>
    <col min="13" max="13" width="5" style="3" customWidth="1"/>
    <col min="14" max="14" width="6.875" style="3" customWidth="1"/>
    <col min="15" max="16" width="6.25" style="3" customWidth="1"/>
    <col min="17" max="17" width="5.875" style="3" customWidth="1"/>
    <col min="18" max="18" width="7.875" style="3" customWidth="1"/>
    <col min="19" max="19" width="7" style="3" customWidth="1"/>
    <col min="20" max="20" width="4.25" customWidth="1"/>
    <col min="21" max="21" width="5.375" style="3" bestFit="1" customWidth="1"/>
    <col min="22" max="22" width="9.125" style="3" customWidth="1"/>
    <col min="23" max="16384" width="9" style="3"/>
  </cols>
  <sheetData>
    <row r="1" spans="1:23" ht="23.25">
      <c r="A1" s="528" t="s">
        <v>289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</row>
    <row r="2" spans="1:23" ht="18" customHeight="1">
      <c r="A2" s="67" t="s">
        <v>0</v>
      </c>
      <c r="B2" s="67" t="s">
        <v>150</v>
      </c>
      <c r="C2" s="66" t="s">
        <v>469</v>
      </c>
      <c r="D2" s="523" t="s">
        <v>1</v>
      </c>
      <c r="E2" s="534"/>
      <c r="F2" s="534"/>
      <c r="G2" s="534"/>
      <c r="H2" s="534"/>
      <c r="I2" s="534"/>
      <c r="J2" s="534"/>
      <c r="K2" s="534"/>
      <c r="L2" s="66" t="s">
        <v>454</v>
      </c>
      <c r="M2" s="66"/>
      <c r="N2" s="66" t="s">
        <v>151</v>
      </c>
      <c r="O2" s="66" t="s">
        <v>455</v>
      </c>
      <c r="P2" s="66" t="s">
        <v>456</v>
      </c>
      <c r="Q2" s="66" t="s">
        <v>7</v>
      </c>
      <c r="R2" s="66" t="s">
        <v>290</v>
      </c>
      <c r="S2" s="66" t="s">
        <v>8</v>
      </c>
      <c r="T2" s="332"/>
      <c r="U2" s="66" t="s">
        <v>291</v>
      </c>
      <c r="V2" s="66" t="s">
        <v>11</v>
      </c>
      <c r="W2" s="8"/>
    </row>
    <row r="3" spans="1:23" ht="18" customHeight="1">
      <c r="A3" s="4"/>
      <c r="B3" s="5"/>
      <c r="C3" s="4"/>
      <c r="D3" s="6"/>
      <c r="E3" s="6"/>
      <c r="F3" s="6"/>
      <c r="G3" s="6"/>
      <c r="H3" s="6"/>
      <c r="I3" s="6"/>
      <c r="J3" s="6"/>
      <c r="K3" s="7"/>
      <c r="L3" s="66"/>
      <c r="M3" s="66"/>
      <c r="N3" s="66"/>
      <c r="O3" s="66"/>
      <c r="P3" s="66"/>
      <c r="Q3" s="66"/>
      <c r="R3" s="66"/>
      <c r="S3" s="66"/>
      <c r="T3" s="332"/>
      <c r="U3" s="66"/>
      <c r="V3" s="7"/>
      <c r="W3" s="8"/>
    </row>
    <row r="4" spans="1:23" ht="18" customHeight="1">
      <c r="A4" s="294" t="s">
        <v>292</v>
      </c>
      <c r="B4" s="70" t="s">
        <v>293</v>
      </c>
      <c r="C4" s="76" t="s">
        <v>294</v>
      </c>
      <c r="D4" s="241">
        <v>3488</v>
      </c>
      <c r="E4" s="70" t="s">
        <v>14</v>
      </c>
      <c r="F4" s="241">
        <v>1103</v>
      </c>
      <c r="G4" s="70"/>
      <c r="H4" s="119" t="s">
        <v>102</v>
      </c>
      <c r="I4" s="243">
        <v>8</v>
      </c>
      <c r="J4" s="70" t="s">
        <v>295</v>
      </c>
      <c r="K4" s="295">
        <v>8</v>
      </c>
      <c r="L4" s="69">
        <f>(I4+K4)*2.5</f>
        <v>40</v>
      </c>
      <c r="M4" s="72"/>
      <c r="N4" s="333">
        <f>D4*F4*L4/1000000</f>
        <v>153.89055999999999</v>
      </c>
      <c r="O4" s="336"/>
      <c r="P4" s="247"/>
      <c r="Q4" s="73">
        <v>10</v>
      </c>
      <c r="R4" s="339">
        <f>SUM(D4+F4)*2*Q4/1000</f>
        <v>91.82</v>
      </c>
      <c r="S4" s="35">
        <f>U4*L4</f>
        <v>1538.9056</v>
      </c>
      <c r="T4" s="346"/>
      <c r="U4" s="169">
        <f>D4*F4*Q4/1000000</f>
        <v>38.472639999999998</v>
      </c>
      <c r="V4" s="76"/>
      <c r="W4" s="1"/>
    </row>
    <row r="5" spans="1:23" ht="18" customHeight="1">
      <c r="A5" s="174" t="s">
        <v>296</v>
      </c>
      <c r="B5" s="10"/>
      <c r="C5" s="24" t="s">
        <v>294</v>
      </c>
      <c r="D5" s="330">
        <v>3488</v>
      </c>
      <c r="E5" s="10" t="s">
        <v>297</v>
      </c>
      <c r="F5" s="330">
        <v>1103</v>
      </c>
      <c r="H5" s="65" t="s">
        <v>298</v>
      </c>
      <c r="I5" s="223">
        <v>8</v>
      </c>
      <c r="J5" s="10" t="s">
        <v>299</v>
      </c>
      <c r="K5" s="296">
        <v>8</v>
      </c>
      <c r="L5" s="12">
        <f>(I5+K5)*2.5</f>
        <v>40</v>
      </c>
      <c r="M5" s="13"/>
      <c r="N5" s="334">
        <f>D5*F5*L5/1000000</f>
        <v>153.89055999999999</v>
      </c>
      <c r="O5" s="337"/>
      <c r="P5" s="255"/>
      <c r="Q5" s="14">
        <v>10</v>
      </c>
      <c r="R5" s="340">
        <f>SUM(D5+F5)*2*Q5/1000</f>
        <v>91.82</v>
      </c>
      <c r="S5" s="35">
        <f>U5*L5</f>
        <v>1538.9056</v>
      </c>
      <c r="T5" s="345"/>
      <c r="U5" s="105">
        <f>D5*F5*Q5/1000000</f>
        <v>38.472639999999998</v>
      </c>
      <c r="V5" s="24"/>
      <c r="W5" s="1"/>
    </row>
    <row r="6" spans="1:23" ht="18" customHeight="1">
      <c r="A6" s="174" t="s">
        <v>300</v>
      </c>
      <c r="B6" s="229"/>
      <c r="C6" s="24" t="s">
        <v>301</v>
      </c>
      <c r="D6" s="330">
        <v>2050</v>
      </c>
      <c r="E6" s="10" t="s">
        <v>297</v>
      </c>
      <c r="F6" s="330">
        <v>850</v>
      </c>
      <c r="H6" s="65" t="s">
        <v>298</v>
      </c>
      <c r="I6" s="223">
        <v>12</v>
      </c>
      <c r="J6" s="10"/>
      <c r="K6" s="296"/>
      <c r="L6" s="12">
        <f>(I6+K6)*2.5</f>
        <v>30</v>
      </c>
      <c r="M6" s="13"/>
      <c r="N6" s="334">
        <f>D6*F6*L6/1000000</f>
        <v>52.274999999999999</v>
      </c>
      <c r="O6" s="337"/>
      <c r="P6" s="255"/>
      <c r="Q6" s="14">
        <v>10</v>
      </c>
      <c r="R6" s="340">
        <f>SUM(D6+F6)*2*Q6/1000</f>
        <v>58</v>
      </c>
      <c r="S6" s="35">
        <f>U6*L6</f>
        <v>522.75</v>
      </c>
      <c r="T6" s="345"/>
      <c r="U6" s="105">
        <f>D6*F6*Q6/1000000</f>
        <v>17.425000000000001</v>
      </c>
      <c r="V6" s="24"/>
      <c r="W6" s="1"/>
    </row>
    <row r="7" spans="1:23" ht="18" customHeight="1">
      <c r="A7" s="174"/>
      <c r="B7" s="293" t="s">
        <v>302</v>
      </c>
      <c r="C7" s="265"/>
      <c r="D7" s="229"/>
      <c r="E7" s="229"/>
      <c r="F7" s="229"/>
      <c r="G7" s="229"/>
      <c r="H7" s="260"/>
      <c r="I7" s="261"/>
      <c r="J7" s="229"/>
      <c r="K7" s="297"/>
      <c r="L7" s="231"/>
      <c r="M7" s="232"/>
      <c r="N7" s="335"/>
      <c r="O7" s="338"/>
      <c r="P7" s="262"/>
      <c r="Q7" s="233"/>
      <c r="R7" s="341"/>
      <c r="S7" s="298"/>
      <c r="T7" s="347"/>
      <c r="U7" s="263"/>
      <c r="V7" s="265"/>
      <c r="W7" s="1"/>
    </row>
    <row r="8" spans="1:23" ht="18" customHeight="1">
      <c r="A8" s="4" t="s">
        <v>303</v>
      </c>
      <c r="B8" s="299" t="s">
        <v>304</v>
      </c>
      <c r="C8" s="76"/>
      <c r="D8" s="70"/>
      <c r="E8" s="70"/>
      <c r="F8" s="70"/>
      <c r="G8" s="70"/>
      <c r="H8" s="70"/>
      <c r="I8" s="70"/>
      <c r="J8" s="70"/>
      <c r="K8" s="70"/>
      <c r="L8" s="69"/>
      <c r="M8" s="278"/>
      <c r="N8" s="331"/>
      <c r="O8" s="69"/>
      <c r="P8" s="72"/>
      <c r="Q8" s="73">
        <v>56</v>
      </c>
      <c r="R8" s="109"/>
      <c r="S8" s="25"/>
      <c r="T8" s="346"/>
      <c r="U8" s="27"/>
      <c r="V8" s="76"/>
      <c r="W8" s="1"/>
    </row>
    <row r="9" spans="1:23" ht="18" customHeight="1">
      <c r="A9" s="63" t="s">
        <v>303</v>
      </c>
      <c r="B9" s="300" t="s">
        <v>305</v>
      </c>
      <c r="C9" s="24"/>
      <c r="D9" s="10"/>
      <c r="E9" s="10"/>
      <c r="F9" s="10"/>
      <c r="G9" s="10"/>
      <c r="H9" s="10"/>
      <c r="I9" s="10"/>
      <c r="J9" s="10"/>
      <c r="K9" s="10"/>
      <c r="L9" s="12"/>
      <c r="M9" s="290"/>
      <c r="N9" s="325"/>
      <c r="O9" s="12"/>
      <c r="P9" s="13"/>
      <c r="Q9" s="14">
        <v>0</v>
      </c>
      <c r="R9" s="9"/>
      <c r="S9" s="12"/>
      <c r="T9" s="345"/>
      <c r="U9" s="14"/>
      <c r="V9" s="24"/>
      <c r="W9" s="1"/>
    </row>
    <row r="10" spans="1:23" ht="18" customHeight="1">
      <c r="A10" s="63" t="s">
        <v>303</v>
      </c>
      <c r="B10" s="300" t="s">
        <v>306</v>
      </c>
      <c r="C10" s="24"/>
      <c r="D10" s="10"/>
      <c r="E10" s="10"/>
      <c r="F10" s="10"/>
      <c r="G10" s="10"/>
      <c r="H10" s="10"/>
      <c r="I10" s="10"/>
      <c r="J10" s="10"/>
      <c r="K10" s="10"/>
      <c r="L10" s="12"/>
      <c r="M10" s="290"/>
      <c r="N10" s="325"/>
      <c r="O10" s="12"/>
      <c r="P10" s="13"/>
      <c r="Q10" s="14">
        <v>58</v>
      </c>
      <c r="R10" s="9"/>
      <c r="S10" s="12"/>
      <c r="T10" s="345"/>
      <c r="U10" s="14"/>
      <c r="V10" s="24"/>
      <c r="W10" s="1"/>
    </row>
    <row r="11" spans="1:23" ht="18" customHeight="1">
      <c r="A11" s="63" t="s">
        <v>303</v>
      </c>
      <c r="B11" s="300" t="s">
        <v>307</v>
      </c>
      <c r="C11" s="24"/>
      <c r="D11" s="10"/>
      <c r="E11" s="10"/>
      <c r="F11" s="10"/>
      <c r="G11" s="10"/>
      <c r="H11" s="10"/>
      <c r="I11" s="10"/>
      <c r="J11" s="10"/>
      <c r="K11" s="10"/>
      <c r="L11" s="12"/>
      <c r="M11" s="290"/>
      <c r="N11" s="325"/>
      <c r="O11" s="12"/>
      <c r="P11" s="13"/>
      <c r="Q11" s="14">
        <v>16</v>
      </c>
      <c r="R11" s="9"/>
      <c r="S11" s="12"/>
      <c r="T11" s="345"/>
      <c r="U11" s="14"/>
      <c r="V11" s="24"/>
      <c r="W11" s="1"/>
    </row>
    <row r="12" spans="1:23" ht="18" customHeight="1">
      <c r="A12" s="63" t="s">
        <v>308</v>
      </c>
      <c r="B12" s="300" t="s">
        <v>309</v>
      </c>
      <c r="C12" s="24"/>
      <c r="D12" s="10"/>
      <c r="E12" s="10"/>
      <c r="F12" s="10"/>
      <c r="G12" s="10"/>
      <c r="H12" s="10"/>
      <c r="I12" s="10"/>
      <c r="J12" s="10"/>
      <c r="K12" s="10"/>
      <c r="L12" s="12"/>
      <c r="M12" s="290"/>
      <c r="N12" s="325"/>
      <c r="O12" s="12"/>
      <c r="P12" s="13"/>
      <c r="Q12" s="14">
        <f>Q8*4+Q9*3+Q10*2+Q11</f>
        <v>356</v>
      </c>
      <c r="R12" s="9"/>
      <c r="S12" s="12"/>
      <c r="T12" s="345"/>
      <c r="U12" s="14"/>
      <c r="V12" s="11"/>
      <c r="W12" s="1"/>
    </row>
    <row r="13" spans="1:23" ht="18" customHeight="1">
      <c r="A13" s="63" t="s">
        <v>308</v>
      </c>
      <c r="B13" s="300" t="s">
        <v>310</v>
      </c>
      <c r="C13" s="24"/>
      <c r="D13" s="10"/>
      <c r="E13" s="10"/>
      <c r="F13" s="10"/>
      <c r="G13" s="15"/>
      <c r="H13" s="51"/>
      <c r="I13" s="288"/>
      <c r="J13" s="10"/>
      <c r="K13" s="184"/>
      <c r="L13" s="12"/>
      <c r="M13" s="290"/>
      <c r="N13" s="325"/>
      <c r="O13" s="12"/>
      <c r="P13" s="13"/>
      <c r="Q13" s="14">
        <f>Q8*4+Q9*3+Q10*2+Q11</f>
        <v>356</v>
      </c>
      <c r="R13" s="342"/>
      <c r="S13" s="22"/>
      <c r="T13" s="345"/>
      <c r="U13" s="23"/>
      <c r="V13" s="11"/>
      <c r="W13" s="1"/>
    </row>
    <row r="14" spans="1:23" ht="18" customHeight="1">
      <c r="A14" s="63" t="s">
        <v>308</v>
      </c>
      <c r="B14" s="300" t="s">
        <v>311</v>
      </c>
      <c r="C14" s="24"/>
      <c r="D14" s="10"/>
      <c r="E14" s="10"/>
      <c r="F14" s="10"/>
      <c r="G14" s="15"/>
      <c r="H14" s="51"/>
      <c r="I14" s="288"/>
      <c r="J14" s="10"/>
      <c r="K14" s="184"/>
      <c r="L14" s="12"/>
      <c r="M14" s="290"/>
      <c r="N14" s="325"/>
      <c r="O14" s="12"/>
      <c r="P14" s="13"/>
      <c r="Q14" s="14">
        <f>Q8*4+Q9*3+Q10*2+Q11</f>
        <v>356</v>
      </c>
      <c r="R14" s="342"/>
      <c r="S14" s="22"/>
      <c r="T14" s="345"/>
      <c r="U14" s="23"/>
      <c r="V14" s="11"/>
      <c r="W14" s="1"/>
    </row>
    <row r="15" spans="1:23" ht="18" customHeight="1">
      <c r="A15" s="63" t="s">
        <v>312</v>
      </c>
      <c r="B15" s="300" t="s">
        <v>313</v>
      </c>
      <c r="C15" s="24"/>
      <c r="D15" s="10"/>
      <c r="E15" s="10"/>
      <c r="F15" s="10"/>
      <c r="G15" s="15"/>
      <c r="H15" s="51"/>
      <c r="I15" s="288"/>
      <c r="J15" s="10"/>
      <c r="K15" s="184"/>
      <c r="L15" s="12"/>
      <c r="M15" s="290"/>
      <c r="N15" s="325"/>
      <c r="O15" s="12"/>
      <c r="P15" s="13"/>
      <c r="Q15" s="14">
        <f>SUM(Q8:Q11)</f>
        <v>130</v>
      </c>
      <c r="R15" s="342"/>
      <c r="S15" s="22"/>
      <c r="T15" s="345"/>
      <c r="U15" s="23"/>
      <c r="V15" s="11"/>
      <c r="W15" s="1"/>
    </row>
    <row r="16" spans="1:23" ht="18" customHeight="1">
      <c r="A16" s="63" t="s">
        <v>312</v>
      </c>
      <c r="B16" s="300" t="s">
        <v>314</v>
      </c>
      <c r="C16" s="24"/>
      <c r="D16" s="10"/>
      <c r="E16" s="10"/>
      <c r="F16" s="10"/>
      <c r="G16" s="65"/>
      <c r="H16" s="51"/>
      <c r="I16" s="288"/>
      <c r="J16" s="10"/>
      <c r="K16" s="184"/>
      <c r="L16" s="12"/>
      <c r="M16" s="290"/>
      <c r="N16" s="325"/>
      <c r="O16" s="12"/>
      <c r="P16" s="13"/>
      <c r="Q16" s="14">
        <f>SUM(Q8:Q11)</f>
        <v>130</v>
      </c>
      <c r="R16" s="342"/>
      <c r="S16" s="22"/>
      <c r="T16" s="345"/>
      <c r="U16" s="23"/>
      <c r="V16" s="11"/>
      <c r="W16" s="1"/>
    </row>
    <row r="17" spans="1:23" ht="18" customHeight="1">
      <c r="A17" s="302"/>
      <c r="B17" s="293" t="s">
        <v>302</v>
      </c>
      <c r="C17" s="265"/>
      <c r="D17" s="229"/>
      <c r="E17" s="229"/>
      <c r="F17" s="229"/>
      <c r="G17" s="259"/>
      <c r="H17" s="303"/>
      <c r="I17" s="279"/>
      <c r="J17" s="229"/>
      <c r="K17" s="304"/>
      <c r="L17" s="231"/>
      <c r="M17" s="280"/>
      <c r="N17" s="326"/>
      <c r="O17" s="231"/>
      <c r="P17" s="232"/>
      <c r="Q17" s="233"/>
      <c r="R17" s="343"/>
      <c r="S17" s="306"/>
      <c r="T17" s="347"/>
      <c r="U17" s="305"/>
      <c r="V17" s="230"/>
      <c r="W17" s="1"/>
    </row>
    <row r="18" spans="1:23" ht="18" customHeight="1">
      <c r="A18" s="63" t="s">
        <v>315</v>
      </c>
      <c r="B18" s="307"/>
      <c r="C18" s="299" t="s">
        <v>316</v>
      </c>
      <c r="D18" s="70"/>
      <c r="E18" s="70"/>
      <c r="F18" s="70"/>
      <c r="G18" s="242"/>
      <c r="H18" s="119" t="s">
        <v>298</v>
      </c>
      <c r="I18" s="308"/>
      <c r="J18" s="70"/>
      <c r="K18" s="309"/>
      <c r="L18" s="69"/>
      <c r="M18" s="278"/>
      <c r="N18" s="331"/>
      <c r="O18" s="69"/>
      <c r="P18" s="72"/>
      <c r="Q18" s="73"/>
      <c r="R18" s="344"/>
      <c r="S18" s="74"/>
      <c r="T18" s="386"/>
      <c r="U18" s="75"/>
      <c r="V18" s="155"/>
      <c r="W18" s="1"/>
    </row>
    <row r="19" spans="1:23" ht="18" customHeight="1">
      <c r="A19" s="174"/>
      <c r="B19" s="307"/>
      <c r="C19" s="24"/>
      <c r="D19" s="10"/>
      <c r="E19" s="10"/>
      <c r="F19" s="10"/>
      <c r="G19" s="15"/>
      <c r="H19" s="65" t="s">
        <v>298</v>
      </c>
      <c r="I19" s="292"/>
      <c r="J19" s="10"/>
      <c r="K19" s="289"/>
      <c r="L19" s="12"/>
      <c r="M19" s="290"/>
      <c r="N19" s="325"/>
      <c r="O19" s="12"/>
      <c r="P19" s="13"/>
      <c r="Q19" s="14"/>
      <c r="R19" s="342"/>
      <c r="S19" s="22"/>
      <c r="T19" s="345"/>
      <c r="U19" s="23"/>
      <c r="V19" s="11"/>
      <c r="W19" s="1"/>
    </row>
    <row r="20" spans="1:23" ht="18" customHeight="1">
      <c r="A20" s="174"/>
      <c r="B20" s="307"/>
      <c r="C20" s="265"/>
      <c r="D20" s="229"/>
      <c r="E20" s="229"/>
      <c r="F20" s="229"/>
      <c r="G20" s="259"/>
      <c r="H20" s="260" t="s">
        <v>298</v>
      </c>
      <c r="I20" s="279"/>
      <c r="J20" s="229"/>
      <c r="K20" s="310"/>
      <c r="L20" s="231"/>
      <c r="M20" s="280"/>
      <c r="N20" s="326"/>
      <c r="O20" s="231"/>
      <c r="P20" s="232"/>
      <c r="Q20" s="233"/>
      <c r="R20" s="343"/>
      <c r="S20" s="306"/>
      <c r="T20" s="347"/>
      <c r="U20" s="305"/>
      <c r="V20" s="230"/>
      <c r="W20" s="1"/>
    </row>
    <row r="21" spans="1:23" ht="18" customHeight="1">
      <c r="A21" s="294" t="s">
        <v>317</v>
      </c>
      <c r="B21" s="70"/>
      <c r="C21" s="76"/>
      <c r="D21" s="70"/>
      <c r="E21" s="70"/>
      <c r="F21" s="70"/>
      <c r="G21" s="242"/>
      <c r="H21" s="119" t="s">
        <v>298</v>
      </c>
      <c r="I21" s="311"/>
      <c r="J21" s="70"/>
      <c r="K21" s="309"/>
      <c r="L21" s="278"/>
      <c r="M21" s="278"/>
      <c r="N21" s="331"/>
      <c r="O21" s="69"/>
      <c r="P21" s="72"/>
      <c r="Q21" s="73"/>
      <c r="R21" s="344"/>
      <c r="S21" s="35"/>
      <c r="T21" s="346"/>
      <c r="U21" s="36"/>
      <c r="V21" s="76"/>
      <c r="W21" s="1"/>
    </row>
    <row r="22" spans="1:23" ht="18" customHeight="1">
      <c r="A22" s="63" t="s">
        <v>318</v>
      </c>
      <c r="B22" s="10"/>
      <c r="C22" s="24"/>
      <c r="D22" s="10"/>
      <c r="E22" s="10"/>
      <c r="F22" s="10"/>
      <c r="G22" s="15"/>
      <c r="H22" s="65" t="s">
        <v>298</v>
      </c>
      <c r="I22" s="288"/>
      <c r="J22" s="10"/>
      <c r="K22" s="289"/>
      <c r="L22" s="290"/>
      <c r="M22" s="290"/>
      <c r="N22" s="325"/>
      <c r="O22" s="12"/>
      <c r="P22" s="13"/>
      <c r="Q22" s="14"/>
      <c r="R22" s="342"/>
      <c r="S22" s="22"/>
      <c r="T22" s="345"/>
      <c r="U22" s="23"/>
      <c r="V22" s="24"/>
      <c r="W22" s="1"/>
    </row>
    <row r="23" spans="1:23" ht="18" customHeight="1">
      <c r="A23" s="227" t="s">
        <v>319</v>
      </c>
      <c r="B23" s="229"/>
      <c r="C23" s="265"/>
      <c r="D23" s="229"/>
      <c r="E23" s="229"/>
      <c r="F23" s="229"/>
      <c r="G23" s="259"/>
      <c r="H23" s="303"/>
      <c r="I23" s="312"/>
      <c r="J23" s="229"/>
      <c r="K23" s="310"/>
      <c r="L23" s="280"/>
      <c r="M23" s="280"/>
      <c r="N23" s="326"/>
      <c r="O23" s="231"/>
      <c r="P23" s="232"/>
      <c r="Q23" s="233"/>
      <c r="R23" s="343"/>
      <c r="S23" s="306"/>
      <c r="T23" s="347"/>
      <c r="U23" s="305"/>
      <c r="V23" s="265"/>
      <c r="W23" s="1"/>
    </row>
    <row r="24" spans="1:23" ht="18" customHeight="1">
      <c r="A24" s="63" t="s">
        <v>320</v>
      </c>
      <c r="B24" s="167"/>
      <c r="C24" s="76" t="s">
        <v>321</v>
      </c>
      <c r="D24" s="167"/>
      <c r="E24" s="167"/>
      <c r="F24" s="167"/>
      <c r="G24" s="28"/>
      <c r="H24" s="45"/>
      <c r="I24" s="313"/>
      <c r="J24" s="167"/>
      <c r="K24" s="284"/>
      <c r="L24" s="285"/>
      <c r="M24" s="285"/>
      <c r="N24" s="327"/>
      <c r="O24" s="25"/>
      <c r="P24" s="26"/>
      <c r="Q24" s="27"/>
      <c r="R24" s="385"/>
      <c r="S24" s="35"/>
      <c r="T24" s="346"/>
      <c r="U24" s="36"/>
      <c r="V24" s="37"/>
    </row>
    <row r="25" spans="1:23" ht="18" customHeight="1">
      <c r="A25" s="227"/>
      <c r="B25" s="293" t="s">
        <v>302</v>
      </c>
      <c r="C25" s="265"/>
      <c r="D25" s="229"/>
      <c r="E25" s="229"/>
      <c r="F25" s="229"/>
      <c r="G25" s="229"/>
      <c r="H25" s="229"/>
      <c r="I25" s="229"/>
      <c r="J25" s="229"/>
      <c r="K25" s="230"/>
      <c r="L25" s="231"/>
      <c r="M25" s="280"/>
      <c r="N25" s="326"/>
      <c r="O25" s="231"/>
      <c r="P25" s="232"/>
      <c r="Q25" s="233"/>
      <c r="R25" s="258"/>
      <c r="S25" s="231"/>
      <c r="T25" s="347"/>
      <c r="U25" s="234"/>
      <c r="V25" s="236"/>
      <c r="W25" s="1"/>
    </row>
    <row r="26" spans="1:23" ht="18" customHeight="1"/>
    <row r="27" spans="1:23" ht="14.25" customHeight="1"/>
    <row r="28" spans="1:23" ht="14.25" customHeight="1"/>
    <row r="29" spans="1:23" ht="14.25" customHeight="1"/>
    <row r="30" spans="1:23" ht="14.25" customHeight="1"/>
    <row r="31" spans="1:23" ht="14.25" customHeight="1"/>
    <row r="32" spans="1:23" ht="14.25" customHeight="1"/>
  </sheetData>
  <mergeCells count="2">
    <mergeCell ref="A1:V1"/>
    <mergeCell ref="D2:K2"/>
  </mergeCells>
  <phoneticPr fontId="3" type="noConversion"/>
  <printOptions horizontalCentered="1"/>
  <pageMargins left="0.43" right="0.32" top="0.63" bottom="0.59" header="0.36" footer="0.3"/>
  <pageSetup paperSize="9" orientation="landscape" horizontalDpi="4294967292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W59"/>
  <sheetViews>
    <sheetView zoomScaleNormal="100" zoomScaleSheetLayoutView="100" workbookViewId="0">
      <pane ySplit="3" topLeftCell="A10" activePane="bottomLeft" state="frozen"/>
      <selection pane="bottomLeft" activeCell="M6" sqref="M6"/>
    </sheetView>
  </sheetViews>
  <sheetFormatPr defaultRowHeight="12"/>
  <cols>
    <col min="1" max="1" width="11" style="3" customWidth="1"/>
    <col min="2" max="2" width="8.5" style="3" customWidth="1"/>
    <col min="3" max="3" width="4.75" style="3" bestFit="1" customWidth="1"/>
    <col min="4" max="5" width="4" style="3" customWidth="1"/>
    <col min="6" max="6" width="3.875" style="3" customWidth="1"/>
    <col min="7" max="7" width="3.5" style="3" customWidth="1"/>
    <col min="8" max="8" width="3.75" style="3" customWidth="1"/>
    <col min="9" max="9" width="3.25" style="3" customWidth="1"/>
    <col min="10" max="10" width="3.125" style="3" customWidth="1"/>
    <col min="11" max="11" width="3.375" style="3" customWidth="1"/>
    <col min="12" max="12" width="8.125" style="3" customWidth="1"/>
    <col min="13" max="13" width="5.75" style="3" customWidth="1"/>
    <col min="14" max="14" width="6" style="3" customWidth="1"/>
    <col min="15" max="16" width="4.375" style="3" hidden="1" customWidth="1"/>
    <col min="17" max="17" width="4.375" style="3" customWidth="1"/>
    <col min="18" max="18" width="5.5" style="3" customWidth="1"/>
    <col min="19" max="19" width="7.125" style="3" customWidth="1"/>
    <col min="20" max="20" width="6.75" style="3" hidden="1" customWidth="1"/>
    <col min="21" max="21" width="6" style="3" customWidth="1"/>
    <col min="22" max="22" width="8.25" style="3" customWidth="1"/>
    <col min="23" max="16384" width="9" style="3"/>
  </cols>
  <sheetData>
    <row r="1" spans="1:23" ht="22.5">
      <c r="A1" s="521" t="s">
        <v>466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</row>
    <row r="2" spans="1:23" ht="14.25" customHeight="1">
      <c r="A2" s="66" t="s">
        <v>322</v>
      </c>
      <c r="B2" s="68" t="s">
        <v>323</v>
      </c>
      <c r="C2" s="4" t="s">
        <v>469</v>
      </c>
      <c r="D2" s="522" t="s">
        <v>324</v>
      </c>
      <c r="E2" s="522"/>
      <c r="F2" s="522"/>
      <c r="G2" s="522"/>
      <c r="H2" s="522"/>
      <c r="I2" s="522"/>
      <c r="J2" s="522"/>
      <c r="K2" s="523"/>
      <c r="L2" s="66" t="s">
        <v>325</v>
      </c>
      <c r="M2" s="66" t="s">
        <v>326</v>
      </c>
      <c r="N2" s="66" t="s">
        <v>327</v>
      </c>
      <c r="O2" s="66" t="s">
        <v>328</v>
      </c>
      <c r="P2" s="66" t="s">
        <v>329</v>
      </c>
      <c r="Q2" s="66" t="s">
        <v>330</v>
      </c>
      <c r="R2" s="66" t="s">
        <v>493</v>
      </c>
      <c r="S2" s="66" t="s">
        <v>331</v>
      </c>
      <c r="T2" s="66" t="s">
        <v>332</v>
      </c>
      <c r="U2" s="67" t="s">
        <v>333</v>
      </c>
      <c r="V2" s="68" t="s">
        <v>334</v>
      </c>
      <c r="W2" s="8"/>
    </row>
    <row r="3" spans="1:23" ht="14.25" customHeight="1">
      <c r="A3" s="66"/>
      <c r="B3" s="66"/>
      <c r="C3" s="4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5"/>
      <c r="P3" s="6"/>
      <c r="Q3" s="7"/>
      <c r="R3" s="5"/>
      <c r="S3" s="7"/>
      <c r="T3" s="5"/>
      <c r="U3" s="6"/>
      <c r="V3" s="7"/>
      <c r="W3" s="8"/>
    </row>
    <row r="4" spans="1:23" ht="14.25" customHeight="1">
      <c r="A4" s="63"/>
      <c r="B4" s="220" t="s">
        <v>335</v>
      </c>
      <c r="C4" s="413" t="s">
        <v>478</v>
      </c>
      <c r="D4" s="70">
        <v>250</v>
      </c>
      <c r="E4" s="70" t="s">
        <v>336</v>
      </c>
      <c r="F4" s="70">
        <v>200</v>
      </c>
      <c r="G4" s="70" t="s">
        <v>336</v>
      </c>
      <c r="H4" s="70">
        <v>6</v>
      </c>
      <c r="I4" s="70" t="s">
        <v>336</v>
      </c>
      <c r="J4" s="70">
        <v>8</v>
      </c>
      <c r="K4" s="71"/>
      <c r="L4" s="430">
        <f>((D4-2*J4)*H4+F4*J4*2)*7.93/1000</f>
        <v>36.509720000000002</v>
      </c>
      <c r="M4" s="431">
        <v>6000</v>
      </c>
      <c r="N4" s="434">
        <f>L4*M4/1000</f>
        <v>219.05832000000001</v>
      </c>
      <c r="O4" s="69">
        <v>1</v>
      </c>
      <c r="P4" s="72">
        <v>1</v>
      </c>
      <c r="Q4" s="73">
        <f t="shared" ref="Q4:Q29" si="0">O4*P4</f>
        <v>1</v>
      </c>
      <c r="R4" s="433">
        <f>M4*Q4/1000</f>
        <v>6</v>
      </c>
      <c r="S4" s="434">
        <f t="shared" ref="S4:S11" si="1">N4*Q4</f>
        <v>219.05832000000001</v>
      </c>
      <c r="T4" s="433">
        <f>(D4*2+F4*4)/L4</f>
        <v>35.606956174958341</v>
      </c>
      <c r="U4" s="434">
        <f t="shared" ref="U4:U13" si="2">T4*S4/1000</f>
        <v>7.8000000000000007</v>
      </c>
      <c r="V4" s="76"/>
      <c r="W4" s="1"/>
    </row>
    <row r="5" spans="1:23" ht="14.25" customHeight="1">
      <c r="A5" s="63"/>
      <c r="B5" s="222" t="s">
        <v>337</v>
      </c>
      <c r="C5" s="371" t="s">
        <v>338</v>
      </c>
      <c r="D5" s="223">
        <v>89</v>
      </c>
      <c r="E5" s="10" t="s">
        <v>336</v>
      </c>
      <c r="F5" s="10">
        <v>3</v>
      </c>
      <c r="G5" s="10"/>
      <c r="H5" s="10"/>
      <c r="I5" s="10"/>
      <c r="J5" s="10"/>
      <c r="K5" s="61"/>
      <c r="L5" s="435">
        <f>(D5-F5)*F5*3.1416*7.93/1000</f>
        <v>6.427525103999999</v>
      </c>
      <c r="M5" s="436">
        <v>6000</v>
      </c>
      <c r="N5" s="423">
        <f>L5*M5/1000</f>
        <v>38.565150623999997</v>
      </c>
      <c r="O5" s="12">
        <v>1</v>
      </c>
      <c r="P5" s="13">
        <v>1</v>
      </c>
      <c r="Q5" s="14">
        <f t="shared" si="0"/>
        <v>1</v>
      </c>
      <c r="R5" s="422">
        <f>M5*Q5/1000</f>
        <v>6</v>
      </c>
      <c r="S5" s="423">
        <f t="shared" si="1"/>
        <v>38.565150623999997</v>
      </c>
      <c r="T5" s="422">
        <f>D5*3.1416/L5</f>
        <v>43.500786924347736</v>
      </c>
      <c r="U5" s="423">
        <f t="shared" si="2"/>
        <v>1.6776144</v>
      </c>
      <c r="V5" s="24"/>
      <c r="W5" s="1"/>
    </row>
    <row r="6" spans="1:23" ht="14.25" customHeight="1">
      <c r="A6" s="63"/>
      <c r="B6" s="222" t="s">
        <v>339</v>
      </c>
      <c r="C6" s="371" t="s">
        <v>340</v>
      </c>
      <c r="D6" s="223">
        <v>159</v>
      </c>
      <c r="E6" s="10" t="s">
        <v>336</v>
      </c>
      <c r="F6" s="10">
        <v>6</v>
      </c>
      <c r="G6" s="10"/>
      <c r="H6" s="10"/>
      <c r="I6" s="10"/>
      <c r="J6" s="10"/>
      <c r="K6" s="61"/>
      <c r="L6" s="435">
        <f>(D6-F6)*F6*3.1416*7.93/1000</f>
        <v>22.870031183999998</v>
      </c>
      <c r="M6" s="436">
        <v>6000</v>
      </c>
      <c r="N6" s="423">
        <f>L6*M6/1000</f>
        <v>137.22018710399999</v>
      </c>
      <c r="O6" s="12">
        <v>1</v>
      </c>
      <c r="P6" s="13">
        <v>1</v>
      </c>
      <c r="Q6" s="14">
        <f t="shared" si="0"/>
        <v>1</v>
      </c>
      <c r="R6" s="422">
        <f>M6*Q6/1000</f>
        <v>6</v>
      </c>
      <c r="S6" s="423">
        <f t="shared" si="1"/>
        <v>137.22018710399999</v>
      </c>
      <c r="T6" s="422">
        <f>D6*3.1416/L6</f>
        <v>21.841439392066199</v>
      </c>
      <c r="U6" s="423">
        <f t="shared" si="2"/>
        <v>2.9970863999999997</v>
      </c>
      <c r="V6" s="24"/>
      <c r="W6" s="1"/>
    </row>
    <row r="7" spans="1:23" ht="14.25" customHeight="1">
      <c r="A7" s="63"/>
      <c r="B7" s="222" t="s">
        <v>341</v>
      </c>
      <c r="C7" s="372" t="s">
        <v>342</v>
      </c>
      <c r="D7" s="10">
        <v>160</v>
      </c>
      <c r="E7" s="10" t="s">
        <v>336</v>
      </c>
      <c r="F7" s="10">
        <v>60</v>
      </c>
      <c r="G7" s="10" t="s">
        <v>336</v>
      </c>
      <c r="H7" s="10">
        <v>5</v>
      </c>
      <c r="I7" s="10"/>
      <c r="J7" s="10"/>
      <c r="K7" s="61"/>
      <c r="L7" s="435">
        <f>(D7+F7-2*H7)*2*H7*7.93/1000-0.8584*1*H7*H7*7.93/1000</f>
        <v>16.482822199999998</v>
      </c>
      <c r="M7" s="436">
        <v>6000</v>
      </c>
      <c r="N7" s="423">
        <f>L7*M7/1000</f>
        <v>98.896933199999978</v>
      </c>
      <c r="O7" s="12">
        <v>1</v>
      </c>
      <c r="P7" s="13">
        <v>1</v>
      </c>
      <c r="Q7" s="14">
        <f t="shared" si="0"/>
        <v>1</v>
      </c>
      <c r="R7" s="422">
        <f>M7*Q7/1000</f>
        <v>6</v>
      </c>
      <c r="S7" s="423">
        <f t="shared" si="1"/>
        <v>98.896933199999978</v>
      </c>
      <c r="T7" s="422">
        <f>(D7+F7)*2/L7</f>
        <v>26.694457700332414</v>
      </c>
      <c r="U7" s="423">
        <f t="shared" si="2"/>
        <v>2.64</v>
      </c>
      <c r="V7" s="24"/>
      <c r="W7" s="1"/>
    </row>
    <row r="8" spans="1:23" ht="14.25" customHeight="1">
      <c r="A8" s="63"/>
      <c r="B8" s="222" t="s">
        <v>343</v>
      </c>
      <c r="C8" s="373" t="s">
        <v>344</v>
      </c>
      <c r="D8" s="526">
        <v>500</v>
      </c>
      <c r="E8" s="526"/>
      <c r="F8" s="15" t="s">
        <v>336</v>
      </c>
      <c r="G8" s="51">
        <v>300</v>
      </c>
      <c r="H8" s="15"/>
      <c r="I8" s="15"/>
      <c r="J8" s="65" t="s">
        <v>345</v>
      </c>
      <c r="K8" s="190">
        <v>10</v>
      </c>
      <c r="L8" s="435">
        <f>K8*7.93</f>
        <v>79.3</v>
      </c>
      <c r="M8" s="436"/>
      <c r="N8" s="423">
        <f>D8*G8*L8/1000000</f>
        <v>11.895</v>
      </c>
      <c r="O8" s="12">
        <v>1</v>
      </c>
      <c r="P8" s="13">
        <v>1</v>
      </c>
      <c r="Q8" s="14">
        <f t="shared" si="0"/>
        <v>1</v>
      </c>
      <c r="R8" s="422">
        <f>Q8*D8*G8/1000000</f>
        <v>0.15</v>
      </c>
      <c r="S8" s="423">
        <f t="shared" si="1"/>
        <v>11.895</v>
      </c>
      <c r="T8" s="424">
        <f t="shared" ref="T8:T13" si="3">2000/L8</f>
        <v>25.220680958385877</v>
      </c>
      <c r="U8" s="423">
        <f t="shared" si="2"/>
        <v>0.3</v>
      </c>
      <c r="V8" s="24"/>
      <c r="W8" s="1"/>
    </row>
    <row r="9" spans="1:23" ht="14.25" customHeight="1">
      <c r="A9" s="63"/>
      <c r="B9" s="222" t="s">
        <v>346</v>
      </c>
      <c r="C9" s="373" t="s">
        <v>344</v>
      </c>
      <c r="D9" s="65" t="s">
        <v>347</v>
      </c>
      <c r="E9" s="51">
        <v>500</v>
      </c>
      <c r="F9" s="50" t="s">
        <v>348</v>
      </c>
      <c r="G9" s="51">
        <v>150</v>
      </c>
      <c r="H9" s="50" t="s">
        <v>349</v>
      </c>
      <c r="I9" s="51">
        <v>300</v>
      </c>
      <c r="J9" s="65" t="s">
        <v>345</v>
      </c>
      <c r="K9" s="190">
        <v>8</v>
      </c>
      <c r="L9" s="435">
        <f>K9*7.93</f>
        <v>63.44</v>
      </c>
      <c r="M9" s="436"/>
      <c r="N9" s="423">
        <f>E9*(G9+I9)*L9/2000000</f>
        <v>7.1369999999999996</v>
      </c>
      <c r="O9" s="12">
        <v>1</v>
      </c>
      <c r="P9" s="13">
        <v>1</v>
      </c>
      <c r="Q9" s="14">
        <f t="shared" si="0"/>
        <v>1</v>
      </c>
      <c r="R9" s="422">
        <f>E9*(G9+I9)*Q9/2000000</f>
        <v>0.1125</v>
      </c>
      <c r="S9" s="423">
        <f t="shared" si="1"/>
        <v>7.1369999999999996</v>
      </c>
      <c r="T9" s="424">
        <f t="shared" si="3"/>
        <v>31.525851197982348</v>
      </c>
      <c r="U9" s="423">
        <f t="shared" si="2"/>
        <v>0.22500000000000001</v>
      </c>
      <c r="V9" s="24"/>
      <c r="W9" s="1"/>
    </row>
    <row r="10" spans="1:23" ht="14.25" customHeight="1">
      <c r="A10" s="63"/>
      <c r="B10" s="222" t="s">
        <v>350</v>
      </c>
      <c r="C10" s="374" t="s">
        <v>344</v>
      </c>
      <c r="D10" s="65" t="s">
        <v>351</v>
      </c>
      <c r="E10" s="51">
        <v>500</v>
      </c>
      <c r="F10" s="50" t="s">
        <v>352</v>
      </c>
      <c r="G10" s="51">
        <v>200</v>
      </c>
      <c r="H10" s="10"/>
      <c r="I10" s="10"/>
      <c r="J10" s="65" t="s">
        <v>345</v>
      </c>
      <c r="K10" s="190">
        <v>16</v>
      </c>
      <c r="L10" s="435">
        <f>K10*7.93</f>
        <v>126.88</v>
      </c>
      <c r="M10" s="436"/>
      <c r="N10" s="423">
        <f>(E10*E10-G10*G10)*3.1416*L10/4000000</f>
        <v>20.926825919999999</v>
      </c>
      <c r="O10" s="12">
        <v>1</v>
      </c>
      <c r="P10" s="13">
        <v>1</v>
      </c>
      <c r="Q10" s="14">
        <f t="shared" si="0"/>
        <v>1</v>
      </c>
      <c r="R10" s="422">
        <f>(E10*E10-G10*G10)*3.1416*Q10/4000000</f>
        <v>0.164934</v>
      </c>
      <c r="S10" s="423">
        <f t="shared" si="1"/>
        <v>20.926825919999999</v>
      </c>
      <c r="T10" s="424">
        <f t="shared" si="3"/>
        <v>15.762925598991174</v>
      </c>
      <c r="U10" s="423">
        <f t="shared" si="2"/>
        <v>0.32986799999999999</v>
      </c>
      <c r="V10" s="24"/>
      <c r="W10" s="1"/>
    </row>
    <row r="11" spans="1:23" ht="14.25" customHeight="1">
      <c r="A11" s="63"/>
      <c r="B11" s="222" t="s">
        <v>353</v>
      </c>
      <c r="C11" s="373" t="s">
        <v>344</v>
      </c>
      <c r="D11" s="65" t="s">
        <v>354</v>
      </c>
      <c r="E11" s="527">
        <v>0.15</v>
      </c>
      <c r="F11" s="527"/>
      <c r="G11" s="15" t="s">
        <v>355</v>
      </c>
      <c r="H11" s="15"/>
      <c r="I11" s="15"/>
      <c r="J11" s="65" t="s">
        <v>345</v>
      </c>
      <c r="K11" s="190">
        <v>6</v>
      </c>
      <c r="L11" s="435">
        <f>K11*7.93</f>
        <v>47.58</v>
      </c>
      <c r="M11" s="436"/>
      <c r="N11" s="423">
        <f>E11*L11</f>
        <v>7.1369999999999996</v>
      </c>
      <c r="O11" s="12">
        <v>1</v>
      </c>
      <c r="P11" s="13">
        <v>1</v>
      </c>
      <c r="Q11" s="14">
        <f t="shared" si="0"/>
        <v>1</v>
      </c>
      <c r="R11" s="422">
        <f>E11</f>
        <v>0.15</v>
      </c>
      <c r="S11" s="423">
        <f t="shared" si="1"/>
        <v>7.1369999999999996</v>
      </c>
      <c r="T11" s="424">
        <f t="shared" si="3"/>
        <v>42.034468263976464</v>
      </c>
      <c r="U11" s="423">
        <f t="shared" si="2"/>
        <v>0.3</v>
      </c>
      <c r="V11" s="24"/>
      <c r="W11" s="1"/>
    </row>
    <row r="12" spans="1:23" ht="14.25" customHeight="1">
      <c r="A12" s="63"/>
      <c r="B12" s="222" t="s">
        <v>356</v>
      </c>
      <c r="C12" s="375" t="s">
        <v>357</v>
      </c>
      <c r="D12" s="96" t="s">
        <v>347</v>
      </c>
      <c r="E12" s="91">
        <v>500</v>
      </c>
      <c r="F12" s="90" t="s">
        <v>348</v>
      </c>
      <c r="G12" s="91">
        <v>150</v>
      </c>
      <c r="H12" s="90" t="s">
        <v>349</v>
      </c>
      <c r="I12" s="91">
        <v>300</v>
      </c>
      <c r="J12" s="96" t="s">
        <v>345</v>
      </c>
      <c r="K12" s="185">
        <v>6</v>
      </c>
      <c r="L12" s="437">
        <v>50.1</v>
      </c>
      <c r="M12" s="436"/>
      <c r="N12" s="423">
        <f>E12*(G12+I12)*L12/2000000</f>
        <v>5.6362500000000004</v>
      </c>
      <c r="O12" s="12">
        <v>1</v>
      </c>
      <c r="P12" s="13">
        <v>1</v>
      </c>
      <c r="Q12" s="14">
        <f t="shared" si="0"/>
        <v>1</v>
      </c>
      <c r="R12" s="422">
        <f>E12*(G12+I12)*Q12/2000000</f>
        <v>0.1125</v>
      </c>
      <c r="S12" s="423">
        <f>N12*Q12</f>
        <v>5.6362500000000004</v>
      </c>
      <c r="T12" s="422">
        <f t="shared" si="3"/>
        <v>39.920159680638719</v>
      </c>
      <c r="U12" s="423">
        <f t="shared" si="2"/>
        <v>0.22500000000000001</v>
      </c>
      <c r="V12" s="24"/>
      <c r="W12" s="1"/>
    </row>
    <row r="13" spans="1:23" ht="12.75">
      <c r="A13" s="63"/>
      <c r="B13" s="222" t="s">
        <v>358</v>
      </c>
      <c r="C13" s="375" t="s">
        <v>359</v>
      </c>
      <c r="D13" s="524" t="s">
        <v>360</v>
      </c>
      <c r="E13" s="524"/>
      <c r="F13" s="96" t="s">
        <v>354</v>
      </c>
      <c r="G13" s="95">
        <v>500</v>
      </c>
      <c r="H13" s="81" t="s">
        <v>336</v>
      </c>
      <c r="I13" s="89">
        <v>500</v>
      </c>
      <c r="J13" s="97" t="s">
        <v>352</v>
      </c>
      <c r="K13" s="94">
        <v>5</v>
      </c>
      <c r="L13" s="437">
        <v>14.46</v>
      </c>
      <c r="M13" s="436"/>
      <c r="N13" s="423">
        <f>G13*I13*L13/1000000</f>
        <v>3.6150000000000002</v>
      </c>
      <c r="O13" s="12">
        <v>1</v>
      </c>
      <c r="P13" s="13">
        <v>1</v>
      </c>
      <c r="Q13" s="14">
        <f t="shared" si="0"/>
        <v>1</v>
      </c>
      <c r="R13" s="422">
        <f>G13*I13*Q13/1000000</f>
        <v>0.25</v>
      </c>
      <c r="S13" s="423">
        <f>N13*Q13</f>
        <v>3.6150000000000002</v>
      </c>
      <c r="T13" s="422">
        <f t="shared" si="3"/>
        <v>138.31258644536652</v>
      </c>
      <c r="U13" s="423">
        <f t="shared" si="2"/>
        <v>0.5</v>
      </c>
      <c r="V13" s="24"/>
    </row>
    <row r="14" spans="1:23" ht="14.25" customHeight="1">
      <c r="A14" s="63"/>
      <c r="B14" s="222" t="s">
        <v>361</v>
      </c>
      <c r="C14" s="376" t="s">
        <v>362</v>
      </c>
      <c r="D14" s="89" t="s">
        <v>363</v>
      </c>
      <c r="E14" s="90" t="s">
        <v>347</v>
      </c>
      <c r="F14" s="91">
        <v>200</v>
      </c>
      <c r="G14" s="90" t="s">
        <v>364</v>
      </c>
      <c r="H14" s="92">
        <v>73</v>
      </c>
      <c r="I14" s="93"/>
      <c r="J14" s="90" t="s">
        <v>352</v>
      </c>
      <c r="K14" s="185">
        <v>7</v>
      </c>
      <c r="L14" s="437">
        <v>22.637</v>
      </c>
      <c r="M14" s="436">
        <v>6000</v>
      </c>
      <c r="N14" s="423">
        <f t="shared" ref="N14:N23" si="4">L14*M14/1000</f>
        <v>135.822</v>
      </c>
      <c r="O14" s="12">
        <v>1</v>
      </c>
      <c r="P14" s="13">
        <v>1</v>
      </c>
      <c r="Q14" s="14">
        <f t="shared" si="0"/>
        <v>1</v>
      </c>
      <c r="R14" s="422">
        <f t="shared" ref="R14:R24" si="5">M14*Q14/1000</f>
        <v>6</v>
      </c>
      <c r="S14" s="423">
        <f t="shared" ref="S14:S24" si="6">N14*Q14</f>
        <v>135.822</v>
      </c>
      <c r="T14" s="424">
        <f>(F14*2+H14*4)/L14</f>
        <v>30.569421743163847</v>
      </c>
      <c r="U14" s="423">
        <f t="shared" ref="U14:U23" si="7">T14*S14/1000</f>
        <v>4.1520000000000001</v>
      </c>
      <c r="V14" s="24"/>
      <c r="W14" s="1"/>
    </row>
    <row r="15" spans="1:23" ht="14.25" customHeight="1">
      <c r="A15" s="63"/>
      <c r="B15" s="222" t="s">
        <v>365</v>
      </c>
      <c r="C15" s="414" t="s">
        <v>55</v>
      </c>
      <c r="D15" s="89" t="s">
        <v>366</v>
      </c>
      <c r="E15" s="90" t="s">
        <v>347</v>
      </c>
      <c r="F15" s="91">
        <v>300</v>
      </c>
      <c r="G15" s="90" t="s">
        <v>364</v>
      </c>
      <c r="H15" s="92">
        <v>128</v>
      </c>
      <c r="I15" s="93"/>
      <c r="J15" s="90" t="s">
        <v>352</v>
      </c>
      <c r="K15" s="185">
        <v>11</v>
      </c>
      <c r="L15" s="437">
        <v>52.793999999999997</v>
      </c>
      <c r="M15" s="436">
        <v>6000</v>
      </c>
      <c r="N15" s="423">
        <f t="shared" si="4"/>
        <v>316.76400000000001</v>
      </c>
      <c r="O15" s="12">
        <v>1</v>
      </c>
      <c r="P15" s="13">
        <v>1</v>
      </c>
      <c r="Q15" s="14">
        <f t="shared" si="0"/>
        <v>1</v>
      </c>
      <c r="R15" s="422">
        <f t="shared" si="5"/>
        <v>6</v>
      </c>
      <c r="S15" s="423">
        <f t="shared" si="6"/>
        <v>316.76400000000001</v>
      </c>
      <c r="T15" s="424">
        <f>(F15*2+H15*4)/L15</f>
        <v>21.062999583285979</v>
      </c>
      <c r="U15" s="423">
        <f t="shared" si="7"/>
        <v>6.6719999999999997</v>
      </c>
      <c r="V15" s="24"/>
      <c r="W15" s="1"/>
    </row>
    <row r="16" spans="1:23" ht="14.25" customHeight="1">
      <c r="A16" s="63"/>
      <c r="B16" s="222" t="s">
        <v>367</v>
      </c>
      <c r="C16" s="377" t="s">
        <v>368</v>
      </c>
      <c r="D16" s="81">
        <v>63</v>
      </c>
      <c r="E16" s="81" t="s">
        <v>336</v>
      </c>
      <c r="F16" s="81">
        <v>40</v>
      </c>
      <c r="G16" s="81" t="s">
        <v>336</v>
      </c>
      <c r="H16" s="82">
        <v>5</v>
      </c>
      <c r="I16" s="93"/>
      <c r="J16" s="224"/>
      <c r="K16" s="94"/>
      <c r="L16" s="437">
        <v>3.92</v>
      </c>
      <c r="M16" s="436">
        <v>6000</v>
      </c>
      <c r="N16" s="423">
        <f t="shared" si="4"/>
        <v>23.52</v>
      </c>
      <c r="O16" s="12">
        <v>1</v>
      </c>
      <c r="P16" s="13">
        <v>1</v>
      </c>
      <c r="Q16" s="14">
        <f t="shared" si="0"/>
        <v>1</v>
      </c>
      <c r="R16" s="422">
        <f t="shared" si="5"/>
        <v>6</v>
      </c>
      <c r="S16" s="423">
        <f t="shared" si="6"/>
        <v>23.52</v>
      </c>
      <c r="T16" s="424">
        <f>(D16+F16)*2/L16</f>
        <v>52.551020408163268</v>
      </c>
      <c r="U16" s="423">
        <f t="shared" si="7"/>
        <v>1.236</v>
      </c>
      <c r="V16" s="24"/>
      <c r="W16" s="1"/>
    </row>
    <row r="17" spans="1:23" ht="14.25" customHeight="1">
      <c r="A17" s="63"/>
      <c r="B17" s="225" t="s">
        <v>369</v>
      </c>
      <c r="C17" s="378" t="s">
        <v>370</v>
      </c>
      <c r="D17" s="15">
        <v>140</v>
      </c>
      <c r="E17" s="15" t="s">
        <v>336</v>
      </c>
      <c r="F17" s="15">
        <v>60</v>
      </c>
      <c r="G17" s="15" t="s">
        <v>336</v>
      </c>
      <c r="H17" s="51">
        <v>25</v>
      </c>
      <c r="I17" s="15"/>
      <c r="J17" s="65" t="s">
        <v>345</v>
      </c>
      <c r="K17" s="19">
        <v>2.5</v>
      </c>
      <c r="L17" s="435">
        <f>(D17+F17*2+H17*2-10)*K17*7.93/1000</f>
        <v>5.9474999999999998</v>
      </c>
      <c r="M17" s="436">
        <v>6000</v>
      </c>
      <c r="N17" s="423">
        <f t="shared" si="4"/>
        <v>35.685000000000002</v>
      </c>
      <c r="O17" s="12">
        <v>1</v>
      </c>
      <c r="P17" s="13">
        <v>1</v>
      </c>
      <c r="Q17" s="14">
        <f t="shared" si="0"/>
        <v>1</v>
      </c>
      <c r="R17" s="422">
        <f t="shared" si="5"/>
        <v>6</v>
      </c>
      <c r="S17" s="423">
        <f>N17*Q17</f>
        <v>35.685000000000002</v>
      </c>
      <c r="T17" s="424">
        <f>2000/K17/7.93</f>
        <v>100.88272383354351</v>
      </c>
      <c r="U17" s="423">
        <f t="shared" si="7"/>
        <v>3.6000000000000005</v>
      </c>
      <c r="V17" s="24"/>
      <c r="W17" s="1"/>
    </row>
    <row r="18" spans="1:23" ht="14.25" customHeight="1">
      <c r="A18" s="63"/>
      <c r="B18" s="226" t="s">
        <v>371</v>
      </c>
      <c r="C18" s="379" t="s">
        <v>372</v>
      </c>
      <c r="D18" s="15">
        <v>200</v>
      </c>
      <c r="E18" s="15" t="s">
        <v>336</v>
      </c>
      <c r="F18" s="15">
        <v>70</v>
      </c>
      <c r="G18" s="15" t="s">
        <v>336</v>
      </c>
      <c r="H18" s="51">
        <v>20</v>
      </c>
      <c r="I18" s="15"/>
      <c r="J18" s="65" t="s">
        <v>345</v>
      </c>
      <c r="K18" s="19">
        <v>2.5</v>
      </c>
      <c r="L18" s="435">
        <f>(D18+F18*2+H18*2-10)*K18*7.93/1000</f>
        <v>7.3352500000000003</v>
      </c>
      <c r="M18" s="436">
        <v>6000</v>
      </c>
      <c r="N18" s="423">
        <f t="shared" si="4"/>
        <v>44.011499999999998</v>
      </c>
      <c r="O18" s="12">
        <v>1</v>
      </c>
      <c r="P18" s="13">
        <v>1</v>
      </c>
      <c r="Q18" s="14">
        <f t="shared" si="0"/>
        <v>1</v>
      </c>
      <c r="R18" s="422">
        <f t="shared" si="5"/>
        <v>6</v>
      </c>
      <c r="S18" s="423">
        <f>N18*Q18</f>
        <v>44.011499999999998</v>
      </c>
      <c r="T18" s="424">
        <f>2000/K18/7.93</f>
        <v>100.88272383354351</v>
      </c>
      <c r="U18" s="423">
        <f t="shared" si="7"/>
        <v>4.4400000000000004</v>
      </c>
      <c r="V18" s="24"/>
      <c r="W18" s="1"/>
    </row>
    <row r="19" spans="1:23" ht="14.25" customHeight="1">
      <c r="A19" s="63"/>
      <c r="B19" s="222" t="s">
        <v>373</v>
      </c>
      <c r="C19" s="420" t="s">
        <v>461</v>
      </c>
      <c r="D19" s="15">
        <v>25</v>
      </c>
      <c r="E19" s="15"/>
      <c r="F19" s="15"/>
      <c r="G19" s="15"/>
      <c r="H19" s="15"/>
      <c r="I19" s="15"/>
      <c r="J19" s="15"/>
      <c r="K19" s="190"/>
      <c r="L19" s="435">
        <f>D19*D19*3.1416*7.93/4000</f>
        <v>3.8926387500000001</v>
      </c>
      <c r="M19" s="436">
        <v>6000</v>
      </c>
      <c r="N19" s="423">
        <f t="shared" si="4"/>
        <v>23.355832500000002</v>
      </c>
      <c r="O19" s="12">
        <v>1</v>
      </c>
      <c r="P19" s="13">
        <v>1</v>
      </c>
      <c r="Q19" s="14">
        <f t="shared" si="0"/>
        <v>1</v>
      </c>
      <c r="R19" s="426">
        <f t="shared" si="5"/>
        <v>6</v>
      </c>
      <c r="S19" s="427">
        <f t="shared" si="6"/>
        <v>23.355832500000002</v>
      </c>
      <c r="T19" s="426">
        <f>D19*3.1416/L19</f>
        <v>20.176544766708698</v>
      </c>
      <c r="U19" s="427">
        <f t="shared" si="7"/>
        <v>0.47123999999999994</v>
      </c>
      <c r="V19" s="24"/>
      <c r="W19" s="1"/>
    </row>
    <row r="20" spans="1:23" ht="14.25" customHeight="1">
      <c r="A20" s="63"/>
      <c r="B20" s="222" t="s">
        <v>374</v>
      </c>
      <c r="C20" s="421" t="s">
        <v>375</v>
      </c>
      <c r="D20" s="51">
        <v>16</v>
      </c>
      <c r="E20" s="51"/>
      <c r="F20" s="15"/>
      <c r="G20" s="15"/>
      <c r="H20" s="15"/>
      <c r="I20" s="15"/>
      <c r="J20" s="65"/>
      <c r="K20" s="190"/>
      <c r="L20" s="435">
        <f>D20*D20*3.1416*7.93/4000</f>
        <v>1.5944248319999998</v>
      </c>
      <c r="M20" s="436">
        <v>1000</v>
      </c>
      <c r="N20" s="423">
        <f t="shared" si="4"/>
        <v>1.5944248319999998</v>
      </c>
      <c r="O20" s="12">
        <v>1</v>
      </c>
      <c r="P20" s="13">
        <v>1</v>
      </c>
      <c r="Q20" s="14">
        <f t="shared" si="0"/>
        <v>1</v>
      </c>
      <c r="R20" s="426">
        <f t="shared" si="5"/>
        <v>1</v>
      </c>
      <c r="S20" s="427">
        <f>N20*Q20</f>
        <v>1.5944248319999998</v>
      </c>
      <c r="T20" s="426">
        <f>D20*3.1416/L20</f>
        <v>31.525851197982348</v>
      </c>
      <c r="U20" s="427">
        <f t="shared" si="7"/>
        <v>5.0265600000000001E-2</v>
      </c>
      <c r="V20" s="24"/>
      <c r="W20" s="1"/>
    </row>
    <row r="21" spans="1:23" ht="14.25" customHeight="1">
      <c r="A21" s="63"/>
      <c r="B21" s="222" t="s">
        <v>376</v>
      </c>
      <c r="C21" s="381" t="s">
        <v>377</v>
      </c>
      <c r="D21" s="65" t="s">
        <v>345</v>
      </c>
      <c r="E21" s="51">
        <v>5</v>
      </c>
      <c r="F21" s="50" t="s">
        <v>378</v>
      </c>
      <c r="G21" s="51">
        <v>50</v>
      </c>
      <c r="L21" s="435">
        <f>G21*E21*7.93/1000</f>
        <v>1.9824999999999999</v>
      </c>
      <c r="M21" s="436">
        <v>6000</v>
      </c>
      <c r="N21" s="423">
        <f t="shared" si="4"/>
        <v>11.895</v>
      </c>
      <c r="O21" s="12">
        <v>1</v>
      </c>
      <c r="P21" s="13">
        <v>1</v>
      </c>
      <c r="Q21" s="14">
        <f t="shared" si="0"/>
        <v>1</v>
      </c>
      <c r="R21" s="426">
        <f t="shared" si="5"/>
        <v>6</v>
      </c>
      <c r="S21" s="427">
        <f>N21*Q21</f>
        <v>11.895</v>
      </c>
      <c r="T21" s="428">
        <f>2000/E21/7.93</f>
        <v>50.441361916771754</v>
      </c>
      <c r="U21" s="427">
        <f t="shared" si="7"/>
        <v>0.6</v>
      </c>
      <c r="V21" s="24"/>
      <c r="W21" s="1"/>
    </row>
    <row r="22" spans="1:23" ht="14.25" customHeight="1">
      <c r="A22" s="63"/>
      <c r="B22" s="222" t="s">
        <v>379</v>
      </c>
      <c r="C22" s="314" t="s">
        <v>380</v>
      </c>
      <c r="D22" s="15" t="s">
        <v>381</v>
      </c>
      <c r="E22" s="15">
        <v>25</v>
      </c>
      <c r="F22" s="50" t="s">
        <v>378</v>
      </c>
      <c r="G22" s="51">
        <v>40</v>
      </c>
      <c r="J22" s="65"/>
      <c r="K22" s="190"/>
      <c r="L22" s="435">
        <f>E22*G22*7.93/1000</f>
        <v>7.93</v>
      </c>
      <c r="M22" s="436">
        <v>6000</v>
      </c>
      <c r="N22" s="423">
        <f t="shared" si="4"/>
        <v>47.58</v>
      </c>
      <c r="O22" s="12">
        <v>1</v>
      </c>
      <c r="P22" s="13">
        <v>1</v>
      </c>
      <c r="Q22" s="14">
        <f t="shared" si="0"/>
        <v>1</v>
      </c>
      <c r="R22" s="426">
        <f t="shared" si="5"/>
        <v>6</v>
      </c>
      <c r="S22" s="427">
        <f>N22*Q22</f>
        <v>47.58</v>
      </c>
      <c r="T22" s="428">
        <f>(E22+G22)*2/L22</f>
        <v>16.393442622950822</v>
      </c>
      <c r="U22" s="427">
        <f t="shared" si="7"/>
        <v>0.78000000000000014</v>
      </c>
      <c r="V22" s="24"/>
      <c r="W22" s="1"/>
    </row>
    <row r="23" spans="1:23" ht="14.25" customHeight="1">
      <c r="A23" s="63"/>
      <c r="B23" s="222" t="s">
        <v>382</v>
      </c>
      <c r="C23" s="382" t="s">
        <v>233</v>
      </c>
      <c r="D23" s="50" t="s">
        <v>383</v>
      </c>
      <c r="E23" s="51">
        <v>10</v>
      </c>
      <c r="F23" s="15"/>
      <c r="G23" s="15"/>
      <c r="J23" s="65"/>
      <c r="K23" s="190"/>
      <c r="L23" s="435">
        <f>0.866*E23*E23*7.93/1000</f>
        <v>0.68673799999999996</v>
      </c>
      <c r="M23" s="436">
        <v>6000</v>
      </c>
      <c r="N23" s="423">
        <f t="shared" si="4"/>
        <v>4.1204279999999995</v>
      </c>
      <c r="O23" s="12">
        <v>1</v>
      </c>
      <c r="P23" s="13">
        <v>1</v>
      </c>
      <c r="Q23" s="14">
        <f t="shared" si="0"/>
        <v>1</v>
      </c>
      <c r="R23" s="426">
        <f t="shared" si="5"/>
        <v>6</v>
      </c>
      <c r="S23" s="427">
        <f>N23*Q23</f>
        <v>4.1204279999999995</v>
      </c>
      <c r="T23" s="428">
        <f>3.4641*E23/L23</f>
        <v>50.442818076180444</v>
      </c>
      <c r="U23" s="427">
        <f t="shared" si="7"/>
        <v>0.207846</v>
      </c>
      <c r="V23" s="24"/>
      <c r="W23" s="1"/>
    </row>
    <row r="24" spans="1:23" ht="14.25" customHeight="1">
      <c r="A24" s="63"/>
      <c r="B24" s="222" t="s">
        <v>384</v>
      </c>
      <c r="C24" s="383" t="s">
        <v>385</v>
      </c>
      <c r="D24" s="65" t="s">
        <v>351</v>
      </c>
      <c r="E24" s="51">
        <v>400</v>
      </c>
      <c r="F24" s="65" t="s">
        <v>352</v>
      </c>
      <c r="G24" s="51">
        <v>200</v>
      </c>
      <c r="H24" s="15"/>
      <c r="I24" s="15"/>
      <c r="J24" s="65" t="s">
        <v>345</v>
      </c>
      <c r="K24" s="190">
        <v>10</v>
      </c>
      <c r="L24" s="435">
        <f>(E24/2+G24/2-K24)*K24*3.1416*7.93/1000</f>
        <v>72.247375199999993</v>
      </c>
      <c r="M24" s="436">
        <v>3950</v>
      </c>
      <c r="N24" s="423">
        <f>M24*L24/1000</f>
        <v>285.37713203999999</v>
      </c>
      <c r="O24" s="12">
        <v>1</v>
      </c>
      <c r="P24" s="13">
        <v>1</v>
      </c>
      <c r="Q24" s="14">
        <f t="shared" si="0"/>
        <v>1</v>
      </c>
      <c r="R24" s="426">
        <f t="shared" si="5"/>
        <v>3.95</v>
      </c>
      <c r="S24" s="427">
        <f t="shared" si="6"/>
        <v>285.37713203999999</v>
      </c>
      <c r="T24" s="428">
        <f>(E24/2+G24/2)*3.1416/L24</f>
        <v>13.045179806061661</v>
      </c>
      <c r="U24" s="427">
        <f>T24*S24/1000</f>
        <v>3.7227960000000002</v>
      </c>
      <c r="V24" s="24"/>
      <c r="W24" s="1"/>
    </row>
    <row r="25" spans="1:23" ht="14.25" customHeight="1">
      <c r="A25" s="63"/>
      <c r="B25" s="222" t="s">
        <v>386</v>
      </c>
      <c r="C25" s="379" t="s">
        <v>387</v>
      </c>
      <c r="D25" s="51">
        <v>30</v>
      </c>
      <c r="E25" s="525" t="s">
        <v>388</v>
      </c>
      <c r="F25" s="525"/>
      <c r="G25" s="525"/>
      <c r="H25" s="525"/>
      <c r="I25" s="15"/>
      <c r="J25" s="65"/>
      <c r="K25" s="190"/>
      <c r="L25" s="438"/>
      <c r="M25" s="436"/>
      <c r="N25" s="423"/>
      <c r="O25" s="12">
        <v>1</v>
      </c>
      <c r="P25" s="13">
        <v>1</v>
      </c>
      <c r="Q25" s="14">
        <f t="shared" si="0"/>
        <v>1</v>
      </c>
      <c r="R25" s="426"/>
      <c r="S25" s="427"/>
      <c r="T25" s="428"/>
      <c r="U25" s="429"/>
      <c r="V25" s="24"/>
      <c r="W25" s="1"/>
    </row>
    <row r="26" spans="1:23" ht="14.25" customHeight="1">
      <c r="A26" s="63"/>
      <c r="B26" s="222" t="s">
        <v>389</v>
      </c>
      <c r="C26" s="300" t="s">
        <v>390</v>
      </c>
      <c r="D26" s="65">
        <v>24</v>
      </c>
      <c r="E26" s="15" t="s">
        <v>336</v>
      </c>
      <c r="F26" s="15">
        <v>80</v>
      </c>
      <c r="G26" s="15"/>
      <c r="H26" s="15"/>
      <c r="I26" s="15"/>
      <c r="J26" s="65"/>
      <c r="K26" s="190"/>
      <c r="L26" s="438"/>
      <c r="M26" s="436"/>
      <c r="N26" s="423"/>
      <c r="O26" s="12">
        <v>1</v>
      </c>
      <c r="P26" s="13">
        <v>1</v>
      </c>
      <c r="Q26" s="14">
        <f t="shared" si="0"/>
        <v>1</v>
      </c>
      <c r="R26" s="426"/>
      <c r="S26" s="427"/>
      <c r="T26" s="428"/>
      <c r="U26" s="429"/>
      <c r="V26" s="24"/>
      <c r="W26" s="1"/>
    </row>
    <row r="27" spans="1:23" ht="14.25" customHeight="1">
      <c r="A27" s="63"/>
      <c r="B27" s="222" t="s">
        <v>391</v>
      </c>
      <c r="C27" s="24" t="s">
        <v>392</v>
      </c>
      <c r="D27" s="65"/>
      <c r="E27" s="15"/>
      <c r="F27" s="15"/>
      <c r="G27" s="15"/>
      <c r="H27" s="15"/>
      <c r="I27" s="15"/>
      <c r="J27" s="65"/>
      <c r="K27" s="190"/>
      <c r="L27" s="438"/>
      <c r="M27" s="436"/>
      <c r="N27" s="423"/>
      <c r="O27" s="12">
        <v>1</v>
      </c>
      <c r="P27" s="13">
        <v>1</v>
      </c>
      <c r="Q27" s="14">
        <f t="shared" si="0"/>
        <v>1</v>
      </c>
      <c r="R27" s="426"/>
      <c r="S27" s="427"/>
      <c r="T27" s="428"/>
      <c r="U27" s="429"/>
      <c r="V27" s="24"/>
      <c r="W27" s="1"/>
    </row>
    <row r="28" spans="1:23" ht="14.25" customHeight="1">
      <c r="A28" s="63"/>
      <c r="B28" s="222" t="s">
        <v>393</v>
      </c>
      <c r="C28" s="384" t="s">
        <v>394</v>
      </c>
      <c r="D28" s="65"/>
      <c r="E28" s="15"/>
      <c r="F28" s="15"/>
      <c r="G28" s="15"/>
      <c r="H28" s="15"/>
      <c r="I28" s="15"/>
      <c r="J28" s="65"/>
      <c r="K28" s="190"/>
      <c r="L28" s="438"/>
      <c r="M28" s="436"/>
      <c r="N28" s="423"/>
      <c r="O28" s="12">
        <v>1</v>
      </c>
      <c r="P28" s="13">
        <v>1</v>
      </c>
      <c r="Q28" s="14">
        <f t="shared" si="0"/>
        <v>1</v>
      </c>
      <c r="R28" s="426"/>
      <c r="S28" s="427"/>
      <c r="T28" s="428"/>
      <c r="U28" s="429"/>
      <c r="V28" s="24"/>
      <c r="W28" s="1"/>
    </row>
    <row r="29" spans="1:23" ht="15.95" customHeight="1">
      <c r="A29" s="63"/>
      <c r="B29" s="11" t="s">
        <v>474</v>
      </c>
      <c r="C29" s="411" t="s">
        <v>475</v>
      </c>
      <c r="D29" s="412">
        <v>60</v>
      </c>
      <c r="E29" s="15" t="s">
        <v>476</v>
      </c>
      <c r="F29" s="15">
        <v>40</v>
      </c>
      <c r="G29" s="15" t="s">
        <v>476</v>
      </c>
      <c r="H29" s="51">
        <v>60</v>
      </c>
      <c r="I29" s="15"/>
      <c r="J29" s="65" t="s">
        <v>477</v>
      </c>
      <c r="K29" s="19">
        <v>1.5</v>
      </c>
      <c r="L29" s="447">
        <f>(D29+F29+H29)*K29*7.93/1000</f>
        <v>1.9031999999999998</v>
      </c>
      <c r="M29" s="436">
        <v>6000</v>
      </c>
      <c r="N29" s="423">
        <f>M29*L29/1000</f>
        <v>11.419199999999998</v>
      </c>
      <c r="O29" s="12">
        <v>1</v>
      </c>
      <c r="P29" s="13">
        <v>1</v>
      </c>
      <c r="Q29" s="14">
        <f t="shared" si="0"/>
        <v>1</v>
      </c>
      <c r="R29" s="426">
        <f>M29*Q29/1000</f>
        <v>6</v>
      </c>
      <c r="S29" s="427">
        <f>N29*Q29</f>
        <v>11.419199999999998</v>
      </c>
      <c r="T29" s="428">
        <f>(D29+F29+H29)*2/L29</f>
        <v>168.13787305590586</v>
      </c>
      <c r="U29" s="427">
        <f>T29*S29/1000</f>
        <v>1.9199999999999997</v>
      </c>
      <c r="V29" s="24"/>
    </row>
    <row r="30" spans="1:23" ht="15.95" customHeight="1">
      <c r="A30" s="63"/>
      <c r="B30" s="80" t="s">
        <v>494</v>
      </c>
      <c r="C30" s="517">
        <v>0</v>
      </c>
      <c r="D30" s="209">
        <v>300</v>
      </c>
      <c r="E30" s="15" t="s">
        <v>476</v>
      </c>
      <c r="F30" s="209">
        <v>100</v>
      </c>
      <c r="G30" s="15" t="s">
        <v>476</v>
      </c>
      <c r="H30" s="57">
        <v>2</v>
      </c>
      <c r="I30" s="209"/>
      <c r="J30" s="519"/>
      <c r="K30" s="520"/>
      <c r="L30" s="518">
        <f>(D30+F30-2*H30)*H30*3.1416*7.85/2000</f>
        <v>9.7659777600000002</v>
      </c>
      <c r="M30" s="459"/>
      <c r="N30" s="465"/>
      <c r="O30" s="40"/>
      <c r="P30" s="39"/>
      <c r="Q30" s="41"/>
      <c r="R30" s="483"/>
      <c r="S30" s="465"/>
      <c r="T30" s="466"/>
      <c r="U30" s="465"/>
      <c r="V30" s="42"/>
    </row>
    <row r="31" spans="1:23" ht="14.25" customHeight="1">
      <c r="A31" s="227"/>
      <c r="B31" s="228" t="s">
        <v>395</v>
      </c>
      <c r="C31" s="370"/>
      <c r="D31" s="229"/>
      <c r="E31" s="229"/>
      <c r="F31" s="229"/>
      <c r="G31" s="229"/>
      <c r="H31" s="229"/>
      <c r="I31" s="229"/>
      <c r="J31" s="229"/>
      <c r="K31" s="230"/>
      <c r="L31" s="440"/>
      <c r="M31" s="441"/>
      <c r="N31" s="442"/>
      <c r="O31" s="231"/>
      <c r="P31" s="232"/>
      <c r="Q31" s="233"/>
      <c r="R31" s="298"/>
      <c r="S31" s="432"/>
      <c r="T31" s="235"/>
      <c r="U31" s="234"/>
      <c r="V31" s="236"/>
      <c r="W31" s="1"/>
    </row>
    <row r="32" spans="1:23" ht="14.25" customHeight="1">
      <c r="L32" s="3" t="s">
        <v>396</v>
      </c>
      <c r="R32" s="3" t="s">
        <v>397</v>
      </c>
      <c r="S32" s="3" t="s">
        <v>398</v>
      </c>
      <c r="T32" s="3" t="s">
        <v>399</v>
      </c>
    </row>
    <row r="33" spans="1:21" ht="14.25" customHeight="1">
      <c r="L33" s="3" t="s">
        <v>400</v>
      </c>
      <c r="M33" s="3" t="s">
        <v>401</v>
      </c>
      <c r="N33" s="3" t="s">
        <v>402</v>
      </c>
      <c r="O33" s="3" t="s">
        <v>403</v>
      </c>
      <c r="R33" s="3" t="s">
        <v>404</v>
      </c>
      <c r="S33" s="3" t="s">
        <v>405</v>
      </c>
      <c r="T33" s="3" t="s">
        <v>406</v>
      </c>
    </row>
    <row r="34" spans="1:21" ht="14.25" customHeight="1">
      <c r="L34" s="3" t="s">
        <v>407</v>
      </c>
      <c r="M34" s="3" t="s">
        <v>408</v>
      </c>
      <c r="N34" s="3" t="s">
        <v>409</v>
      </c>
      <c r="R34" s="3" t="s">
        <v>410</v>
      </c>
      <c r="S34" s="3" t="s">
        <v>411</v>
      </c>
      <c r="T34" s="3" t="s">
        <v>412</v>
      </c>
    </row>
    <row r="35" spans="1:21" ht="14.25" customHeight="1"/>
    <row r="36" spans="1:21" ht="14.2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pans="1:21" ht="14.25" customHeight="1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pans="1:21" ht="14.25" customHeight="1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pans="1:2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</row>
    <row r="40" spans="1:2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</row>
    <row r="41" spans="1:21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</row>
    <row r="42" spans="1:2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</row>
    <row r="43" spans="1:2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</row>
    <row r="45" spans="1:21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</row>
    <row r="46" spans="1:2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</row>
    <row r="47" spans="1:2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</row>
    <row r="48" spans="1:2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</row>
    <row r="49" spans="1:2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</row>
    <row r="50" spans="1:21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</row>
    <row r="51" spans="1:2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</row>
    <row r="52" spans="1:2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</row>
    <row r="53" spans="1:2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</row>
    <row r="54" spans="1:2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</row>
    <row r="55" spans="1:2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</row>
    <row r="56" spans="1:2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</row>
    <row r="57" spans="1:2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</row>
    <row r="58" spans="1:2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</row>
    <row r="59" spans="1:2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</row>
  </sheetData>
  <mergeCells count="6">
    <mergeCell ref="A1:V1"/>
    <mergeCell ref="D2:K2"/>
    <mergeCell ref="D13:E13"/>
    <mergeCell ref="E25:H25"/>
    <mergeCell ref="D8:E8"/>
    <mergeCell ref="E11:F11"/>
  </mergeCells>
  <phoneticPr fontId="3" type="noConversion"/>
  <printOptions horizontalCentered="1"/>
  <pageMargins left="0.39" right="0.27" top="0.61" bottom="0.56999999999999995" header="0.31" footer="0.26"/>
  <pageSetup paperSize="9" orientation="landscape" horizontalDpi="4294967292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Normal="100" zoomScaleSheetLayoutView="100" workbookViewId="0">
      <selection activeCell="I8" sqref="I8"/>
    </sheetView>
  </sheetViews>
  <sheetFormatPr defaultRowHeight="20.25"/>
  <cols>
    <col min="1" max="1" width="12.625" style="3" customWidth="1"/>
    <col min="2" max="2" width="9" style="3"/>
    <col min="3" max="3" width="4.75" style="3" bestFit="1" customWidth="1"/>
    <col min="4" max="11" width="3.125" style="3" customWidth="1"/>
    <col min="12" max="12" width="8" style="3" customWidth="1"/>
    <col min="13" max="13" width="5.625" style="3" customWidth="1"/>
    <col min="14" max="14" width="5" style="3" customWidth="1"/>
    <col min="15" max="15" width="5.5" style="3" customWidth="1"/>
    <col min="16" max="16" width="11.875" style="3" customWidth="1"/>
    <col min="17" max="19" width="9" style="350"/>
    <col min="20" max="16384" width="9" style="3"/>
  </cols>
  <sheetData>
    <row r="1" spans="1:32" ht="23.25">
      <c r="A1" s="537" t="s">
        <v>467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X1" s="1"/>
      <c r="Y1" s="1"/>
      <c r="Z1" s="1"/>
    </row>
    <row r="2" spans="1:32" ht="23.25">
      <c r="A2" s="1" t="s">
        <v>413</v>
      </c>
      <c r="B2" s="1"/>
      <c r="C2" s="328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1"/>
      <c r="X2" s="1"/>
      <c r="Y2" s="1"/>
      <c r="Z2" s="1"/>
    </row>
    <row r="3" spans="1:32" ht="21.95" customHeight="1">
      <c r="A3" s="66" t="s">
        <v>414</v>
      </c>
      <c r="B3" s="66" t="s">
        <v>415</v>
      </c>
      <c r="C3" s="66" t="s">
        <v>464</v>
      </c>
      <c r="D3" s="530" t="s">
        <v>416</v>
      </c>
      <c r="E3" s="522"/>
      <c r="F3" s="522"/>
      <c r="G3" s="522"/>
      <c r="H3" s="522"/>
      <c r="I3" s="522"/>
      <c r="J3" s="522"/>
      <c r="K3" s="523"/>
      <c r="L3" s="66" t="s">
        <v>417</v>
      </c>
      <c r="M3" s="66" t="s">
        <v>418</v>
      </c>
      <c r="N3" s="66" t="s">
        <v>419</v>
      </c>
      <c r="O3" s="66" t="s">
        <v>420</v>
      </c>
      <c r="P3" s="68" t="s">
        <v>421</v>
      </c>
      <c r="Q3" s="535" t="s">
        <v>463</v>
      </c>
      <c r="R3" s="536"/>
      <c r="S3" s="536"/>
      <c r="X3" s="1"/>
      <c r="Y3" s="1"/>
      <c r="Z3" s="1"/>
    </row>
    <row r="4" spans="1:32" ht="21.95" customHeight="1">
      <c r="A4" s="63"/>
      <c r="B4" s="314"/>
      <c r="C4" s="368"/>
      <c r="D4" s="10"/>
      <c r="E4" s="10"/>
      <c r="F4" s="10"/>
      <c r="G4" s="10"/>
      <c r="H4" s="10"/>
      <c r="I4" s="10"/>
      <c r="J4" s="10"/>
      <c r="K4" s="11"/>
      <c r="L4" s="13"/>
      <c r="M4" s="12"/>
      <c r="N4" s="13"/>
      <c r="O4" s="14"/>
      <c r="P4" s="315"/>
      <c r="Q4" s="365" t="s">
        <v>422</v>
      </c>
      <c r="R4" s="353" t="s">
        <v>321</v>
      </c>
      <c r="S4" s="353" t="s">
        <v>423</v>
      </c>
      <c r="X4" s="1"/>
      <c r="Y4" s="1"/>
      <c r="Z4" s="1"/>
    </row>
    <row r="5" spans="1:32" ht="21.95" customHeight="1">
      <c r="A5" s="63"/>
      <c r="B5" s="314"/>
      <c r="C5" s="369"/>
      <c r="D5" s="10"/>
      <c r="E5" s="10"/>
      <c r="F5" s="10"/>
      <c r="G5" s="10"/>
      <c r="H5" s="10"/>
      <c r="I5" s="10"/>
      <c r="J5" s="10"/>
      <c r="K5" s="11"/>
      <c r="L5" s="13"/>
      <c r="M5" s="12"/>
      <c r="N5" s="13"/>
      <c r="O5" s="14"/>
      <c r="P5" s="315"/>
      <c r="Q5" s="354" t="s">
        <v>425</v>
      </c>
      <c r="R5" s="367" t="s">
        <v>426</v>
      </c>
      <c r="S5" s="355" t="s">
        <v>427</v>
      </c>
      <c r="T5" s="229"/>
      <c r="X5" s="1"/>
      <c r="Y5" s="1"/>
      <c r="Z5" s="1"/>
    </row>
    <row r="6" spans="1:32" ht="26.25">
      <c r="A6" s="63"/>
      <c r="B6" s="314"/>
      <c r="C6" s="369"/>
      <c r="D6" s="10"/>
      <c r="E6" s="10"/>
      <c r="F6" s="10"/>
      <c r="G6" s="10"/>
      <c r="H6" s="10"/>
      <c r="I6" s="10"/>
      <c r="J6" s="10"/>
      <c r="K6" s="11"/>
      <c r="L6" s="13"/>
      <c r="M6" s="12"/>
      <c r="N6" s="13"/>
      <c r="O6" s="14"/>
      <c r="P6" s="315"/>
      <c r="Q6" s="356" t="s">
        <v>422</v>
      </c>
      <c r="R6" s="352" t="s">
        <v>457</v>
      </c>
      <c r="S6" s="358" t="s">
        <v>428</v>
      </c>
      <c r="X6" s="1"/>
      <c r="Y6" s="1"/>
      <c r="Z6" s="1"/>
    </row>
    <row r="7" spans="1:32" ht="25.5">
      <c r="A7" s="63"/>
      <c r="B7" s="314"/>
      <c r="C7" s="369"/>
      <c r="D7" s="10"/>
      <c r="E7" s="10"/>
      <c r="F7" s="10"/>
      <c r="G7" s="10"/>
      <c r="H7" s="10"/>
      <c r="I7" s="10"/>
      <c r="J7" s="10"/>
      <c r="K7" s="11"/>
      <c r="L7" s="13"/>
      <c r="M7" s="12"/>
      <c r="N7" s="13"/>
      <c r="O7" s="14"/>
      <c r="P7" s="315"/>
      <c r="Q7" s="359" t="s">
        <v>445</v>
      </c>
      <c r="R7" s="359" t="s">
        <v>446</v>
      </c>
      <c r="S7" s="354" t="s">
        <v>447</v>
      </c>
      <c r="X7" s="1"/>
      <c r="Y7" s="1"/>
      <c r="Z7" s="1"/>
      <c r="AF7" s="62"/>
    </row>
    <row r="8" spans="1:32" ht="21.95" customHeight="1">
      <c r="A8" s="63"/>
      <c r="B8" s="314"/>
      <c r="C8" s="369"/>
      <c r="D8" s="10"/>
      <c r="E8" s="10"/>
      <c r="F8" s="10"/>
      <c r="G8" s="10"/>
      <c r="H8" s="10"/>
      <c r="I8" s="10"/>
      <c r="J8" s="10"/>
      <c r="K8" s="11"/>
      <c r="L8" s="13"/>
      <c r="M8" s="12"/>
      <c r="N8" s="13"/>
      <c r="O8" s="14"/>
      <c r="P8" s="315"/>
      <c r="Q8" s="353" t="s">
        <v>449</v>
      </c>
      <c r="R8" s="355" t="s">
        <v>233</v>
      </c>
      <c r="S8" s="355" t="s">
        <v>430</v>
      </c>
      <c r="T8" s="62"/>
      <c r="AF8" s="62"/>
    </row>
    <row r="9" spans="1:32" ht="21.95" customHeight="1">
      <c r="A9" s="63"/>
      <c r="B9" s="314"/>
      <c r="C9" s="369"/>
      <c r="D9" s="10"/>
      <c r="E9" s="10"/>
      <c r="F9" s="10"/>
      <c r="G9" s="10"/>
      <c r="H9" s="10"/>
      <c r="I9" s="10"/>
      <c r="J9" s="10"/>
      <c r="K9" s="11"/>
      <c r="L9" s="13"/>
      <c r="M9" s="12"/>
      <c r="N9" s="13"/>
      <c r="O9" s="14"/>
      <c r="P9" s="315"/>
      <c r="Q9" s="353" t="s">
        <v>451</v>
      </c>
      <c r="R9" s="353" t="s">
        <v>458</v>
      </c>
      <c r="S9" s="366" t="s">
        <v>448</v>
      </c>
    </row>
    <row r="10" spans="1:32" ht="21.95" customHeight="1">
      <c r="A10" s="63"/>
      <c r="B10" s="314"/>
      <c r="C10" s="369"/>
      <c r="D10" s="10"/>
      <c r="E10" s="10"/>
      <c r="F10" s="10"/>
      <c r="G10" s="10"/>
      <c r="H10" s="10"/>
      <c r="I10" s="10"/>
      <c r="J10" s="10"/>
      <c r="K10" s="11"/>
      <c r="L10" s="13"/>
      <c r="M10" s="12"/>
      <c r="N10" s="13"/>
      <c r="O10" s="14"/>
      <c r="P10" s="315"/>
      <c r="Q10" s="360" t="s">
        <v>423</v>
      </c>
      <c r="R10" s="355" t="s">
        <v>427</v>
      </c>
      <c r="S10" s="355" t="s">
        <v>450</v>
      </c>
    </row>
    <row r="11" spans="1:32" ht="21.95" customHeight="1">
      <c r="A11" s="63"/>
      <c r="B11" s="314"/>
      <c r="C11" s="369"/>
      <c r="D11" s="10"/>
      <c r="E11" s="10"/>
      <c r="F11" s="10"/>
      <c r="G11" s="10"/>
      <c r="H11" s="10"/>
      <c r="I11" s="10"/>
      <c r="J11" s="10"/>
      <c r="K11" s="11"/>
      <c r="L11" s="13"/>
      <c r="M11" s="12"/>
      <c r="N11" s="13"/>
      <c r="O11" s="14"/>
      <c r="P11" s="315"/>
      <c r="Q11" s="355" t="s">
        <v>321</v>
      </c>
      <c r="R11" s="353" t="s">
        <v>444</v>
      </c>
      <c r="S11" s="353"/>
    </row>
    <row r="12" spans="1:32" ht="21.95" customHeight="1">
      <c r="A12" s="63"/>
      <c r="B12" s="314"/>
      <c r="C12" s="369"/>
      <c r="D12" s="10"/>
      <c r="E12" s="10"/>
      <c r="F12" s="10"/>
      <c r="G12" s="10"/>
      <c r="H12" s="10"/>
      <c r="I12" s="10"/>
      <c r="J12" s="10"/>
      <c r="K12" s="11"/>
      <c r="L12" s="13"/>
      <c r="M12" s="12"/>
      <c r="N12" s="13"/>
      <c r="O12" s="14"/>
      <c r="P12" s="315"/>
      <c r="Q12" s="353" t="s">
        <v>443</v>
      </c>
      <c r="R12" s="351" t="s">
        <v>423</v>
      </c>
      <c r="S12" s="353" t="s">
        <v>423</v>
      </c>
    </row>
    <row r="13" spans="1:32" ht="25.5">
      <c r="A13" s="63"/>
      <c r="B13" s="314"/>
      <c r="C13" s="369"/>
      <c r="D13" s="10"/>
      <c r="E13" s="10"/>
      <c r="F13" s="10"/>
      <c r="G13" s="10"/>
      <c r="H13" s="10"/>
      <c r="I13" s="10"/>
      <c r="J13" s="10"/>
      <c r="K13" s="11"/>
      <c r="L13" s="13"/>
      <c r="M13" s="12"/>
      <c r="N13" s="13"/>
      <c r="O13" s="14"/>
      <c r="P13" s="315"/>
      <c r="Q13" s="353" t="s">
        <v>437</v>
      </c>
      <c r="R13" s="361" t="s">
        <v>432</v>
      </c>
      <c r="S13" s="353" t="s">
        <v>433</v>
      </c>
      <c r="U13" s="316"/>
    </row>
    <row r="14" spans="1:32" ht="25.5">
      <c r="A14" s="63"/>
      <c r="B14" s="314"/>
      <c r="C14" s="369"/>
      <c r="D14" s="10"/>
      <c r="E14" s="10"/>
      <c r="F14" s="10"/>
      <c r="G14" s="10"/>
      <c r="H14" s="10"/>
      <c r="I14" s="10"/>
      <c r="J14" s="10"/>
      <c r="K14" s="11"/>
      <c r="L14" s="13"/>
      <c r="M14" s="12"/>
      <c r="N14" s="13"/>
      <c r="O14" s="14"/>
      <c r="P14" s="315"/>
      <c r="Q14" s="66" t="s">
        <v>424</v>
      </c>
      <c r="R14" s="356" t="s">
        <v>440</v>
      </c>
      <c r="S14" s="356" t="s">
        <v>441</v>
      </c>
    </row>
    <row r="15" spans="1:32" ht="21.95" customHeight="1">
      <c r="A15" s="63"/>
      <c r="B15" s="314"/>
      <c r="C15" s="369"/>
      <c r="D15" s="10"/>
      <c r="E15" s="10"/>
      <c r="F15" s="10"/>
      <c r="G15" s="10"/>
      <c r="H15" s="10"/>
      <c r="I15" s="10"/>
      <c r="J15" s="10"/>
      <c r="K15" s="11"/>
      <c r="L15" s="13"/>
      <c r="M15" s="12"/>
      <c r="N15" s="13"/>
      <c r="O15" s="14"/>
      <c r="P15" s="315"/>
      <c r="Q15" s="358" t="s">
        <v>429</v>
      </c>
      <c r="R15" s="353" t="s">
        <v>459</v>
      </c>
      <c r="S15" s="353" t="s">
        <v>460</v>
      </c>
    </row>
    <row r="16" spans="1:32" ht="21.95" customHeight="1">
      <c r="A16" s="63"/>
      <c r="B16" s="314"/>
      <c r="C16" s="369"/>
      <c r="D16" s="10"/>
      <c r="E16" s="10"/>
      <c r="F16" s="10"/>
      <c r="G16" s="10"/>
      <c r="H16" s="10"/>
      <c r="I16" s="10"/>
      <c r="J16" s="10"/>
      <c r="K16" s="11"/>
      <c r="L16" s="13"/>
      <c r="M16" s="12"/>
      <c r="N16" s="13"/>
      <c r="O16" s="14"/>
      <c r="P16" s="315"/>
      <c r="Q16" s="356" t="s">
        <v>438</v>
      </c>
      <c r="R16" s="353" t="s">
        <v>436</v>
      </c>
      <c r="S16" s="355" t="s">
        <v>17</v>
      </c>
    </row>
    <row r="17" spans="1:22" ht="21.95" customHeight="1">
      <c r="A17" s="63"/>
      <c r="B17" s="314"/>
      <c r="C17" s="369"/>
      <c r="D17" s="10"/>
      <c r="E17" s="10"/>
      <c r="F17" s="10"/>
      <c r="G17" s="10"/>
      <c r="H17" s="10"/>
      <c r="I17" s="10"/>
      <c r="J17" s="10"/>
      <c r="K17" s="11"/>
      <c r="L17" s="13"/>
      <c r="M17" s="12"/>
      <c r="N17" s="13"/>
      <c r="O17" s="14"/>
      <c r="P17" s="315"/>
      <c r="Q17" s="357" t="s">
        <v>424</v>
      </c>
      <c r="R17" s="353" t="s">
        <v>424</v>
      </c>
      <c r="S17" s="362">
        <v>4</v>
      </c>
    </row>
    <row r="18" spans="1:22" ht="21.95" customHeight="1">
      <c r="A18" s="63"/>
      <c r="B18" s="314"/>
      <c r="C18" s="369"/>
      <c r="D18" s="10"/>
      <c r="E18" s="10"/>
      <c r="F18" s="10"/>
      <c r="G18" s="10"/>
      <c r="H18" s="10"/>
      <c r="I18" s="10"/>
      <c r="J18" s="10"/>
      <c r="K18" s="11"/>
      <c r="L18" s="13"/>
      <c r="M18" s="12"/>
      <c r="N18" s="13"/>
      <c r="O18" s="14"/>
      <c r="P18" s="315"/>
      <c r="Q18" s="363" t="s">
        <v>430</v>
      </c>
      <c r="R18" s="353" t="s">
        <v>431</v>
      </c>
      <c r="S18" s="356" t="s">
        <v>461</v>
      </c>
    </row>
    <row r="19" spans="1:22" ht="21.95" customHeight="1">
      <c r="A19" s="63"/>
      <c r="B19" s="314"/>
      <c r="C19" s="369"/>
      <c r="D19" s="10"/>
      <c r="E19" s="10"/>
      <c r="F19" s="10"/>
      <c r="G19" s="10"/>
      <c r="H19" s="10"/>
      <c r="I19" s="10"/>
      <c r="J19" s="10"/>
      <c r="K19" s="11"/>
      <c r="L19" s="13"/>
      <c r="M19" s="12"/>
      <c r="N19" s="13"/>
      <c r="O19" s="14"/>
      <c r="P19" s="315"/>
      <c r="Q19" s="353" t="s">
        <v>439</v>
      </c>
      <c r="R19" s="360" t="s">
        <v>462</v>
      </c>
      <c r="S19" s="367" t="s">
        <v>435</v>
      </c>
    </row>
    <row r="20" spans="1:22" ht="21.95" customHeight="1">
      <c r="A20" s="63"/>
      <c r="B20" s="314"/>
      <c r="C20" s="369"/>
      <c r="D20" s="10"/>
      <c r="E20" s="10"/>
      <c r="F20" s="10"/>
      <c r="G20" s="10"/>
      <c r="H20" s="10"/>
      <c r="I20" s="10"/>
      <c r="J20" s="10"/>
      <c r="K20" s="11"/>
      <c r="L20" s="13"/>
      <c r="M20" s="12"/>
      <c r="N20" s="13"/>
      <c r="O20" s="14"/>
      <c r="P20" s="315"/>
      <c r="Q20" s="356" t="s">
        <v>442</v>
      </c>
      <c r="R20" s="355" t="s">
        <v>434</v>
      </c>
      <c r="S20" s="353"/>
    </row>
    <row r="21" spans="1:22" ht="21.95" customHeight="1">
      <c r="A21" s="63"/>
      <c r="B21" s="314"/>
      <c r="C21" s="369"/>
      <c r="D21" s="10"/>
      <c r="E21" s="10"/>
      <c r="F21" s="10"/>
      <c r="G21" s="10"/>
      <c r="H21" s="10"/>
      <c r="I21" s="10"/>
      <c r="J21" s="10"/>
      <c r="K21" s="11"/>
      <c r="L21" s="13"/>
      <c r="M21" s="12"/>
      <c r="N21" s="13"/>
      <c r="O21" s="14"/>
      <c r="P21" s="315"/>
      <c r="Q21" s="364"/>
      <c r="R21" s="364"/>
      <c r="S21" s="364"/>
    </row>
    <row r="22" spans="1:22" ht="21.95" customHeight="1">
      <c r="A22" s="63"/>
      <c r="B22" s="314"/>
      <c r="C22" s="369"/>
      <c r="D22" s="10"/>
      <c r="E22" s="10"/>
      <c r="F22" s="10"/>
      <c r="G22" s="10"/>
      <c r="H22" s="10"/>
      <c r="I22" s="10"/>
      <c r="J22" s="10"/>
      <c r="K22" s="11"/>
      <c r="L22" s="13"/>
      <c r="M22" s="12"/>
      <c r="N22" s="13"/>
      <c r="O22" s="14"/>
      <c r="P22" s="315"/>
      <c r="Q22" s="364"/>
      <c r="R22" s="364"/>
      <c r="S22" s="364"/>
    </row>
    <row r="23" spans="1:22" ht="21.95" customHeight="1">
      <c r="A23" s="63"/>
      <c r="B23" s="314"/>
      <c r="C23" s="369"/>
      <c r="D23" s="10"/>
      <c r="E23" s="10"/>
      <c r="F23" s="10"/>
      <c r="G23" s="10"/>
      <c r="H23" s="10"/>
      <c r="I23" s="10"/>
      <c r="J23" s="10"/>
      <c r="K23" s="11"/>
      <c r="L23" s="13"/>
      <c r="M23" s="12"/>
      <c r="N23" s="13"/>
      <c r="O23" s="14"/>
      <c r="P23" s="315"/>
    </row>
    <row r="24" spans="1:22" ht="21.95" customHeight="1">
      <c r="A24" s="63"/>
      <c r="B24" s="314"/>
      <c r="C24" s="369"/>
      <c r="D24" s="10"/>
      <c r="E24" s="10"/>
      <c r="F24" s="10"/>
      <c r="G24" s="10"/>
      <c r="H24" s="10"/>
      <c r="I24" s="10"/>
      <c r="J24" s="10"/>
      <c r="K24" s="11"/>
      <c r="L24" s="13"/>
      <c r="M24" s="12"/>
      <c r="N24" s="13"/>
      <c r="O24" s="14"/>
      <c r="P24" s="315"/>
    </row>
    <row r="25" spans="1:22" ht="21.95" customHeight="1">
      <c r="A25" s="63"/>
      <c r="B25" s="314"/>
      <c r="C25" s="369"/>
      <c r="D25" s="10"/>
      <c r="E25" s="10"/>
      <c r="F25" s="10"/>
      <c r="G25" s="10"/>
      <c r="H25" s="10"/>
      <c r="I25" s="10"/>
      <c r="J25" s="10"/>
      <c r="K25" s="11"/>
      <c r="L25" s="13"/>
      <c r="M25" s="12"/>
      <c r="N25" s="13"/>
      <c r="O25" s="14"/>
      <c r="P25" s="315"/>
    </row>
    <row r="26" spans="1:22" ht="18" customHeight="1">
      <c r="A26" s="63"/>
      <c r="B26" s="314"/>
      <c r="C26" s="369"/>
      <c r="D26" s="10"/>
      <c r="E26" s="10"/>
      <c r="F26" s="10"/>
      <c r="G26" s="10"/>
      <c r="H26" s="10"/>
      <c r="I26" s="10"/>
      <c r="J26" s="10"/>
      <c r="K26" s="11"/>
      <c r="L26" s="13"/>
      <c r="M26" s="12"/>
      <c r="N26" s="13"/>
      <c r="O26" s="14"/>
      <c r="P26" s="315"/>
    </row>
    <row r="27" spans="1:22" ht="18" customHeight="1">
      <c r="A27" s="63"/>
      <c r="B27" s="314"/>
      <c r="C27" s="369"/>
      <c r="D27" s="10"/>
      <c r="E27" s="10"/>
      <c r="F27" s="10"/>
      <c r="G27" s="10"/>
      <c r="H27" s="10"/>
      <c r="I27" s="10"/>
      <c r="J27" s="10"/>
      <c r="K27" s="11"/>
      <c r="L27" s="13"/>
      <c r="M27" s="12"/>
      <c r="N27" s="13"/>
      <c r="O27" s="14"/>
      <c r="P27" s="315"/>
      <c r="V27" s="62"/>
    </row>
    <row r="28" spans="1:22" ht="18" customHeight="1">
      <c r="A28" s="63"/>
      <c r="B28" s="314"/>
      <c r="C28" s="369"/>
      <c r="D28" s="10"/>
      <c r="E28" s="10"/>
      <c r="F28" s="10"/>
      <c r="G28" s="10"/>
      <c r="H28" s="10"/>
      <c r="I28" s="10"/>
      <c r="J28" s="10"/>
      <c r="K28" s="11"/>
      <c r="L28" s="13"/>
      <c r="M28" s="12"/>
      <c r="N28" s="13"/>
      <c r="O28" s="14"/>
      <c r="P28" s="315"/>
    </row>
    <row r="29" spans="1:22">
      <c r="A29" s="63"/>
      <c r="B29" s="314"/>
      <c r="C29" s="369"/>
      <c r="D29" s="10"/>
      <c r="E29" s="10"/>
      <c r="F29" s="10"/>
      <c r="G29" s="10"/>
      <c r="H29" s="10"/>
      <c r="I29" s="10"/>
      <c r="J29" s="10"/>
      <c r="K29" s="11"/>
      <c r="L29" s="13"/>
      <c r="M29" s="12"/>
      <c r="N29" s="13"/>
      <c r="O29" s="14"/>
      <c r="P29" s="315"/>
    </row>
    <row r="30" spans="1:22">
      <c r="A30" s="63"/>
      <c r="B30" s="314"/>
      <c r="C30" s="369"/>
      <c r="D30" s="10"/>
      <c r="E30" s="10"/>
      <c r="F30" s="10"/>
      <c r="G30" s="10"/>
      <c r="H30" s="10"/>
      <c r="I30" s="10"/>
      <c r="J30" s="10"/>
      <c r="K30" s="11"/>
      <c r="L30" s="13"/>
      <c r="M30" s="12"/>
      <c r="N30" s="13"/>
      <c r="O30" s="14"/>
      <c r="P30" s="315"/>
    </row>
    <row r="31" spans="1:22">
      <c r="A31" s="227"/>
      <c r="B31" s="318"/>
      <c r="C31" s="370"/>
      <c r="D31" s="229"/>
      <c r="E31" s="229"/>
      <c r="F31" s="229"/>
      <c r="G31" s="229"/>
      <c r="H31" s="229"/>
      <c r="I31" s="229"/>
      <c r="J31" s="229"/>
      <c r="K31" s="230"/>
      <c r="L31" s="232"/>
      <c r="M31" s="231"/>
      <c r="N31" s="232"/>
      <c r="O31" s="233"/>
      <c r="P31" s="236"/>
    </row>
    <row r="32" spans="1:22">
      <c r="L32" s="319" t="s">
        <v>452</v>
      </c>
      <c r="O32" s="319" t="s">
        <v>453</v>
      </c>
    </row>
    <row r="34" spans="4:4">
      <c r="D34" s="62"/>
    </row>
  </sheetData>
  <mergeCells count="3">
    <mergeCell ref="Q3:S3"/>
    <mergeCell ref="D3:K3"/>
    <mergeCell ref="A1:P1"/>
  </mergeCells>
  <phoneticPr fontId="3" type="noConversion"/>
  <printOptions horizontalCentered="1"/>
  <pageMargins left="0.23" right="0.27" top="0.65" bottom="0.65" header="0.34" footer="0.38"/>
  <pageSetup paperSize="9" orientation="portrait" horizontalDpi="4294967292" verticalDpi="4294967292" r:id="rId1"/>
  <headerFooter alignWithMargins="0">
    <oddFooter>&amp;C第       页，共      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4"/>
  </sheetPr>
  <dimension ref="A1:W236"/>
  <sheetViews>
    <sheetView zoomScaleNormal="95" zoomScaleSheetLayoutView="83" workbookViewId="0">
      <pane ySplit="3" topLeftCell="A199" activePane="bottomLeft" state="frozen"/>
      <selection activeCell="C61" sqref="C61"/>
      <selection pane="bottomLeft" activeCell="R2" sqref="R2"/>
    </sheetView>
  </sheetViews>
  <sheetFormatPr defaultRowHeight="12"/>
  <cols>
    <col min="1" max="1" width="10.5" style="3" customWidth="1"/>
    <col min="2" max="2" width="8.125" style="3" customWidth="1"/>
    <col min="3" max="3" width="4.25" style="3" customWidth="1"/>
    <col min="4" max="4" width="4" style="3" customWidth="1"/>
    <col min="5" max="5" width="3.375" style="3" customWidth="1"/>
    <col min="6" max="6" width="3.875" style="3" customWidth="1"/>
    <col min="7" max="7" width="2.75" style="3" customWidth="1"/>
    <col min="8" max="8" width="3.625" style="3" customWidth="1"/>
    <col min="9" max="9" width="2.375" style="3" customWidth="1"/>
    <col min="10" max="10" width="3.875" style="3" customWidth="1"/>
    <col min="11" max="11" width="4.875" style="3" customWidth="1"/>
    <col min="12" max="12" width="7.625" style="3" customWidth="1"/>
    <col min="13" max="13" width="5.75" style="3" customWidth="1"/>
    <col min="14" max="14" width="6" style="3" customWidth="1"/>
    <col min="15" max="17" width="4.375" style="3" customWidth="1"/>
    <col min="18" max="18" width="5.5" style="3" customWidth="1"/>
    <col min="19" max="19" width="7.625" style="3" customWidth="1"/>
    <col min="20" max="20" width="6.75" style="3" customWidth="1"/>
    <col min="21" max="21" width="5.125" style="3" customWidth="1"/>
    <col min="22" max="22" width="10" style="3" customWidth="1"/>
    <col min="23" max="16384" width="9" style="3"/>
  </cols>
  <sheetData>
    <row r="1" spans="1:23" ht="22.5">
      <c r="A1" s="521" t="s">
        <v>468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</row>
    <row r="2" spans="1:23" ht="14.25" customHeight="1">
      <c r="A2" s="66" t="s">
        <v>0</v>
      </c>
      <c r="B2" s="68" t="s">
        <v>150</v>
      </c>
      <c r="C2" s="66" t="s">
        <v>469</v>
      </c>
      <c r="D2" s="530" t="s">
        <v>1</v>
      </c>
      <c r="E2" s="522"/>
      <c r="F2" s="522"/>
      <c r="G2" s="522"/>
      <c r="H2" s="522"/>
      <c r="I2" s="522"/>
      <c r="J2" s="522"/>
      <c r="K2" s="523"/>
      <c r="L2" s="66" t="s">
        <v>2</v>
      </c>
      <c r="M2" s="66" t="s">
        <v>3</v>
      </c>
      <c r="N2" s="66" t="s">
        <v>4</v>
      </c>
      <c r="O2" s="66" t="s">
        <v>5</v>
      </c>
      <c r="P2" s="66" t="s">
        <v>6</v>
      </c>
      <c r="Q2" s="66" t="s">
        <v>7</v>
      </c>
      <c r="R2" s="66" t="s">
        <v>493</v>
      </c>
      <c r="S2" s="66" t="s">
        <v>8</v>
      </c>
      <c r="T2" s="66" t="s">
        <v>9</v>
      </c>
      <c r="U2" s="67" t="s">
        <v>10</v>
      </c>
      <c r="V2" s="68" t="s">
        <v>11</v>
      </c>
      <c r="W2" s="8"/>
    </row>
    <row r="3" spans="1:23" ht="14.25" customHeight="1">
      <c r="A3" s="63"/>
      <c r="B3" s="172"/>
      <c r="C3" s="76"/>
      <c r="D3" s="167"/>
      <c r="E3" s="167"/>
      <c r="F3" s="167"/>
      <c r="G3" s="167"/>
      <c r="H3" s="167"/>
      <c r="I3" s="167"/>
      <c r="J3" s="167"/>
      <c r="K3" s="172"/>
      <c r="L3" s="167"/>
      <c r="M3" s="167"/>
      <c r="N3" s="167"/>
      <c r="O3" s="103"/>
      <c r="P3" s="167"/>
      <c r="Q3" s="172"/>
      <c r="R3" s="103"/>
      <c r="S3" s="172"/>
      <c r="T3" s="103"/>
      <c r="U3" s="167"/>
      <c r="V3" s="172"/>
      <c r="W3" s="8"/>
    </row>
    <row r="4" spans="1:23" ht="14.25" customHeight="1">
      <c r="A4" s="63" t="s">
        <v>12</v>
      </c>
      <c r="B4" s="11"/>
      <c r="C4" s="387" t="s">
        <v>13</v>
      </c>
      <c r="D4" s="15">
        <v>20</v>
      </c>
      <c r="E4" s="15" t="s">
        <v>14</v>
      </c>
      <c r="F4" s="15">
        <v>20</v>
      </c>
      <c r="G4" s="15" t="s">
        <v>14</v>
      </c>
      <c r="H4" s="16">
        <v>3</v>
      </c>
      <c r="I4" s="17"/>
      <c r="J4" s="18"/>
      <c r="K4" s="19"/>
      <c r="L4" s="448">
        <v>0.88900000000000001</v>
      </c>
      <c r="M4" s="436">
        <v>6000</v>
      </c>
      <c r="N4" s="449">
        <f t="shared" ref="N4:N67" si="0">L4*M4/1000</f>
        <v>5.3339999999999996</v>
      </c>
      <c r="O4" s="12">
        <v>1</v>
      </c>
      <c r="P4" s="13">
        <v>1</v>
      </c>
      <c r="Q4" s="14">
        <f t="shared" ref="Q4:Q67" si="1">O4*P4</f>
        <v>1</v>
      </c>
      <c r="R4" s="422">
        <f t="shared" ref="R4:R67" si="2">M4*Q4/1000</f>
        <v>6</v>
      </c>
      <c r="S4" s="423">
        <f t="shared" ref="S4:S67" si="3">N4*Q4</f>
        <v>5.3339999999999996</v>
      </c>
      <c r="T4" s="424">
        <f t="shared" ref="T4:T67" si="4">(D4+F4)*2/L4</f>
        <v>89.988751406074243</v>
      </c>
      <c r="U4" s="423">
        <f t="shared" ref="U4:U67" si="5">T4*S4/1000</f>
        <v>0.48</v>
      </c>
      <c r="V4" s="24"/>
      <c r="W4" s="8"/>
    </row>
    <row r="5" spans="1:23" ht="12.75">
      <c r="A5" s="173"/>
      <c r="B5" s="11"/>
      <c r="C5" s="387" t="s">
        <v>13</v>
      </c>
      <c r="D5" s="15">
        <v>20</v>
      </c>
      <c r="E5" s="15" t="s">
        <v>14</v>
      </c>
      <c r="F5" s="15">
        <v>20</v>
      </c>
      <c r="G5" s="15" t="s">
        <v>14</v>
      </c>
      <c r="H5" s="16">
        <v>4</v>
      </c>
      <c r="I5" s="17"/>
      <c r="J5" s="18"/>
      <c r="K5" s="19"/>
      <c r="L5" s="448">
        <v>1.145</v>
      </c>
      <c r="M5" s="436">
        <v>6000</v>
      </c>
      <c r="N5" s="449">
        <f t="shared" si="0"/>
        <v>6.87</v>
      </c>
      <c r="O5" s="12">
        <v>1</v>
      </c>
      <c r="P5" s="13">
        <v>1</v>
      </c>
      <c r="Q5" s="14">
        <f t="shared" si="1"/>
        <v>1</v>
      </c>
      <c r="R5" s="422">
        <f t="shared" si="2"/>
        <v>6</v>
      </c>
      <c r="S5" s="423">
        <f t="shared" si="3"/>
        <v>6.87</v>
      </c>
      <c r="T5" s="424">
        <f t="shared" si="4"/>
        <v>69.868995633187765</v>
      </c>
      <c r="U5" s="423">
        <f t="shared" si="5"/>
        <v>0.47999999999999993</v>
      </c>
      <c r="V5" s="24"/>
    </row>
    <row r="6" spans="1:23" ht="12.75">
      <c r="A6" s="173"/>
      <c r="B6" s="11"/>
      <c r="C6" s="387" t="s">
        <v>13</v>
      </c>
      <c r="D6" s="15">
        <v>25</v>
      </c>
      <c r="E6" s="15" t="s">
        <v>14</v>
      </c>
      <c r="F6" s="15">
        <v>25</v>
      </c>
      <c r="G6" s="15" t="s">
        <v>14</v>
      </c>
      <c r="H6" s="16">
        <v>3</v>
      </c>
      <c r="I6" s="17"/>
      <c r="J6" s="18"/>
      <c r="K6" s="19"/>
      <c r="L6" s="448">
        <v>1.1240000000000001</v>
      </c>
      <c r="M6" s="436">
        <v>6000</v>
      </c>
      <c r="N6" s="449">
        <f t="shared" si="0"/>
        <v>6.7440000000000007</v>
      </c>
      <c r="O6" s="12">
        <v>1</v>
      </c>
      <c r="P6" s="13">
        <v>1</v>
      </c>
      <c r="Q6" s="14">
        <f t="shared" si="1"/>
        <v>1</v>
      </c>
      <c r="R6" s="422">
        <f t="shared" si="2"/>
        <v>6</v>
      </c>
      <c r="S6" s="423">
        <f t="shared" si="3"/>
        <v>6.7440000000000007</v>
      </c>
      <c r="T6" s="424">
        <f t="shared" si="4"/>
        <v>88.967971530249102</v>
      </c>
      <c r="U6" s="423">
        <f t="shared" si="5"/>
        <v>0.6</v>
      </c>
      <c r="V6" s="24"/>
    </row>
    <row r="7" spans="1:23" ht="12.75">
      <c r="A7" s="173"/>
      <c r="B7" s="11"/>
      <c r="C7" s="387" t="s">
        <v>13</v>
      </c>
      <c r="D7" s="15">
        <v>25</v>
      </c>
      <c r="E7" s="15" t="s">
        <v>14</v>
      </c>
      <c r="F7" s="15">
        <v>25</v>
      </c>
      <c r="G7" s="15" t="s">
        <v>14</v>
      </c>
      <c r="H7" s="16">
        <v>4</v>
      </c>
      <c r="I7" s="17"/>
      <c r="J7" s="18"/>
      <c r="K7" s="19"/>
      <c r="L7" s="448">
        <v>1.4590000000000001</v>
      </c>
      <c r="M7" s="436">
        <v>6000</v>
      </c>
      <c r="N7" s="449">
        <f t="shared" si="0"/>
        <v>8.7539999999999996</v>
      </c>
      <c r="O7" s="12">
        <v>1</v>
      </c>
      <c r="P7" s="13">
        <v>1</v>
      </c>
      <c r="Q7" s="14">
        <f t="shared" si="1"/>
        <v>1</v>
      </c>
      <c r="R7" s="422">
        <f t="shared" si="2"/>
        <v>6</v>
      </c>
      <c r="S7" s="423">
        <f t="shared" si="3"/>
        <v>8.7539999999999996</v>
      </c>
      <c r="T7" s="424">
        <f t="shared" si="4"/>
        <v>68.540095956134337</v>
      </c>
      <c r="U7" s="423">
        <f t="shared" si="5"/>
        <v>0.6</v>
      </c>
      <c r="V7" s="24"/>
    </row>
    <row r="8" spans="1:23" ht="12.75">
      <c r="A8" s="173"/>
      <c r="B8" s="11"/>
      <c r="C8" s="388" t="s">
        <v>13</v>
      </c>
      <c r="D8" s="81">
        <v>30</v>
      </c>
      <c r="E8" s="81" t="s">
        <v>14</v>
      </c>
      <c r="F8" s="81">
        <v>30</v>
      </c>
      <c r="G8" s="81" t="s">
        <v>14</v>
      </c>
      <c r="H8" s="82">
        <v>3</v>
      </c>
      <c r="I8" s="17"/>
      <c r="J8" s="18"/>
      <c r="K8" s="19"/>
      <c r="L8" s="448">
        <v>1.373</v>
      </c>
      <c r="M8" s="436">
        <v>6000</v>
      </c>
      <c r="N8" s="449">
        <f t="shared" si="0"/>
        <v>8.2379999999999995</v>
      </c>
      <c r="O8" s="12">
        <v>1</v>
      </c>
      <c r="P8" s="13">
        <v>1</v>
      </c>
      <c r="Q8" s="14">
        <f t="shared" si="1"/>
        <v>1</v>
      </c>
      <c r="R8" s="422">
        <f t="shared" si="2"/>
        <v>6</v>
      </c>
      <c r="S8" s="423">
        <f t="shared" si="3"/>
        <v>8.2379999999999995</v>
      </c>
      <c r="T8" s="424">
        <f t="shared" si="4"/>
        <v>87.399854333576116</v>
      </c>
      <c r="U8" s="423">
        <f t="shared" si="5"/>
        <v>0.72</v>
      </c>
      <c r="V8" s="24"/>
    </row>
    <row r="9" spans="1:23" ht="12.75">
      <c r="A9" s="173"/>
      <c r="B9" s="11"/>
      <c r="C9" s="387" t="s">
        <v>13</v>
      </c>
      <c r="D9" s="15">
        <v>30</v>
      </c>
      <c r="E9" s="15" t="s">
        <v>14</v>
      </c>
      <c r="F9" s="15">
        <v>30</v>
      </c>
      <c r="G9" s="15" t="s">
        <v>14</v>
      </c>
      <c r="H9" s="16">
        <v>4</v>
      </c>
      <c r="I9" s="17"/>
      <c r="J9" s="18"/>
      <c r="K9" s="19"/>
      <c r="L9" s="448">
        <v>1.786</v>
      </c>
      <c r="M9" s="436">
        <v>6000</v>
      </c>
      <c r="N9" s="449">
        <f t="shared" si="0"/>
        <v>10.715999999999999</v>
      </c>
      <c r="O9" s="12">
        <v>1</v>
      </c>
      <c r="P9" s="13">
        <v>1</v>
      </c>
      <c r="Q9" s="14">
        <f t="shared" si="1"/>
        <v>1</v>
      </c>
      <c r="R9" s="422">
        <f t="shared" si="2"/>
        <v>6</v>
      </c>
      <c r="S9" s="423">
        <f t="shared" si="3"/>
        <v>10.715999999999999</v>
      </c>
      <c r="T9" s="424">
        <f t="shared" si="4"/>
        <v>67.189249720044785</v>
      </c>
      <c r="U9" s="423">
        <f t="shared" si="5"/>
        <v>0.71999999999999986</v>
      </c>
      <c r="V9" s="24"/>
    </row>
    <row r="10" spans="1:23" ht="12.75">
      <c r="A10" s="173"/>
      <c r="B10" s="11"/>
      <c r="C10" s="387" t="s">
        <v>13</v>
      </c>
      <c r="D10" s="15">
        <v>36</v>
      </c>
      <c r="E10" s="15" t="s">
        <v>14</v>
      </c>
      <c r="F10" s="15">
        <v>36</v>
      </c>
      <c r="G10" s="15" t="s">
        <v>14</v>
      </c>
      <c r="H10" s="16">
        <v>3</v>
      </c>
      <c r="I10" s="17"/>
      <c r="J10" s="18"/>
      <c r="K10" s="19"/>
      <c r="L10" s="448">
        <v>1.6559999999999999</v>
      </c>
      <c r="M10" s="436">
        <v>6000</v>
      </c>
      <c r="N10" s="449">
        <f t="shared" si="0"/>
        <v>9.9359999999999999</v>
      </c>
      <c r="O10" s="12">
        <v>1</v>
      </c>
      <c r="P10" s="13">
        <v>1</v>
      </c>
      <c r="Q10" s="14">
        <f t="shared" si="1"/>
        <v>1</v>
      </c>
      <c r="R10" s="422">
        <f t="shared" si="2"/>
        <v>6</v>
      </c>
      <c r="S10" s="423">
        <f t="shared" si="3"/>
        <v>9.9359999999999999</v>
      </c>
      <c r="T10" s="424">
        <f t="shared" si="4"/>
        <v>86.956521739130437</v>
      </c>
      <c r="U10" s="423">
        <f t="shared" si="5"/>
        <v>0.86399999999999999</v>
      </c>
      <c r="V10" s="24"/>
    </row>
    <row r="11" spans="1:23" ht="12.75">
      <c r="A11" s="173"/>
      <c r="B11" s="11"/>
      <c r="C11" s="387" t="s">
        <v>13</v>
      </c>
      <c r="D11" s="15">
        <v>36</v>
      </c>
      <c r="E11" s="15" t="s">
        <v>14</v>
      </c>
      <c r="F11" s="15">
        <v>36</v>
      </c>
      <c r="G11" s="15" t="s">
        <v>14</v>
      </c>
      <c r="H11" s="16">
        <v>4</v>
      </c>
      <c r="I11" s="17"/>
      <c r="J11" s="18"/>
      <c r="K11" s="19"/>
      <c r="L11" s="448">
        <v>2.1629999999999998</v>
      </c>
      <c r="M11" s="436">
        <v>6000</v>
      </c>
      <c r="N11" s="449">
        <f t="shared" si="0"/>
        <v>12.977999999999998</v>
      </c>
      <c r="O11" s="12">
        <v>1</v>
      </c>
      <c r="P11" s="13">
        <v>1</v>
      </c>
      <c r="Q11" s="14">
        <f t="shared" si="1"/>
        <v>1</v>
      </c>
      <c r="R11" s="422">
        <f t="shared" si="2"/>
        <v>6</v>
      </c>
      <c r="S11" s="423">
        <f t="shared" si="3"/>
        <v>12.977999999999998</v>
      </c>
      <c r="T11" s="424">
        <f t="shared" si="4"/>
        <v>66.574202496532592</v>
      </c>
      <c r="U11" s="423">
        <f t="shared" si="5"/>
        <v>0.86399999999999988</v>
      </c>
      <c r="V11" s="24"/>
    </row>
    <row r="12" spans="1:23" ht="12.75">
      <c r="A12" s="173"/>
      <c r="B12" s="11"/>
      <c r="C12" s="387" t="s">
        <v>13</v>
      </c>
      <c r="D12" s="15">
        <v>36</v>
      </c>
      <c r="E12" s="15" t="s">
        <v>14</v>
      </c>
      <c r="F12" s="15">
        <v>36</v>
      </c>
      <c r="G12" s="15" t="s">
        <v>14</v>
      </c>
      <c r="H12" s="16">
        <v>5</v>
      </c>
      <c r="I12" s="17"/>
      <c r="J12" s="18"/>
      <c r="K12" s="19"/>
      <c r="L12" s="448">
        <v>2.6539999999999999</v>
      </c>
      <c r="M12" s="436">
        <v>6000</v>
      </c>
      <c r="N12" s="449">
        <f t="shared" si="0"/>
        <v>15.923999999999999</v>
      </c>
      <c r="O12" s="12">
        <v>1</v>
      </c>
      <c r="P12" s="13">
        <v>1</v>
      </c>
      <c r="Q12" s="14">
        <f t="shared" si="1"/>
        <v>1</v>
      </c>
      <c r="R12" s="422">
        <f t="shared" si="2"/>
        <v>6</v>
      </c>
      <c r="S12" s="423">
        <f t="shared" si="3"/>
        <v>15.923999999999999</v>
      </c>
      <c r="T12" s="424">
        <f t="shared" si="4"/>
        <v>54.257724189902035</v>
      </c>
      <c r="U12" s="423">
        <f t="shared" si="5"/>
        <v>0.86399999999999999</v>
      </c>
      <c r="V12" s="24"/>
    </row>
    <row r="13" spans="1:23" ht="12.75">
      <c r="A13" s="173"/>
      <c r="B13" s="11"/>
      <c r="C13" s="387" t="s">
        <v>13</v>
      </c>
      <c r="D13" s="15">
        <v>40</v>
      </c>
      <c r="E13" s="15" t="s">
        <v>14</v>
      </c>
      <c r="F13" s="15">
        <v>40</v>
      </c>
      <c r="G13" s="15" t="s">
        <v>14</v>
      </c>
      <c r="H13" s="16">
        <v>3</v>
      </c>
      <c r="I13" s="17"/>
      <c r="J13" s="18"/>
      <c r="K13" s="19"/>
      <c r="L13" s="448">
        <v>1.8520000000000001</v>
      </c>
      <c r="M13" s="436">
        <v>6000</v>
      </c>
      <c r="N13" s="449">
        <f t="shared" si="0"/>
        <v>11.112</v>
      </c>
      <c r="O13" s="12">
        <v>1</v>
      </c>
      <c r="P13" s="13">
        <v>1</v>
      </c>
      <c r="Q13" s="14">
        <f t="shared" si="1"/>
        <v>1</v>
      </c>
      <c r="R13" s="422">
        <f t="shared" si="2"/>
        <v>6</v>
      </c>
      <c r="S13" s="423">
        <f t="shared" si="3"/>
        <v>11.112</v>
      </c>
      <c r="T13" s="424">
        <f t="shared" si="4"/>
        <v>86.393088552915756</v>
      </c>
      <c r="U13" s="423">
        <f t="shared" si="5"/>
        <v>0.95999999999999985</v>
      </c>
      <c r="V13" s="24"/>
    </row>
    <row r="14" spans="1:23" ht="12.75">
      <c r="A14" s="173"/>
      <c r="B14" s="11"/>
      <c r="C14" s="388" t="s">
        <v>13</v>
      </c>
      <c r="D14" s="81">
        <v>40</v>
      </c>
      <c r="E14" s="81" t="s">
        <v>14</v>
      </c>
      <c r="F14" s="81">
        <v>40</v>
      </c>
      <c r="G14" s="81" t="s">
        <v>14</v>
      </c>
      <c r="H14" s="82">
        <v>4</v>
      </c>
      <c r="I14" s="17"/>
      <c r="J14" s="18"/>
      <c r="K14" s="19"/>
      <c r="L14" s="450">
        <v>2.4220000000000002</v>
      </c>
      <c r="M14" s="436">
        <v>6000</v>
      </c>
      <c r="N14" s="449">
        <f t="shared" si="0"/>
        <v>14.532000000000002</v>
      </c>
      <c r="O14" s="12">
        <v>1</v>
      </c>
      <c r="P14" s="13">
        <v>1</v>
      </c>
      <c r="Q14" s="14">
        <f t="shared" si="1"/>
        <v>1</v>
      </c>
      <c r="R14" s="422">
        <f t="shared" si="2"/>
        <v>6</v>
      </c>
      <c r="S14" s="423">
        <f t="shared" si="3"/>
        <v>14.532000000000002</v>
      </c>
      <c r="T14" s="424">
        <f t="shared" si="4"/>
        <v>66.061106523534264</v>
      </c>
      <c r="U14" s="423">
        <f t="shared" si="5"/>
        <v>0.96</v>
      </c>
      <c r="V14" s="24"/>
    </row>
    <row r="15" spans="1:23" ht="12.75">
      <c r="A15" s="173"/>
      <c r="B15" s="11"/>
      <c r="C15" s="388" t="s">
        <v>13</v>
      </c>
      <c r="D15" s="81">
        <v>40</v>
      </c>
      <c r="E15" s="81" t="s">
        <v>14</v>
      </c>
      <c r="F15" s="81">
        <v>40</v>
      </c>
      <c r="G15" s="81" t="s">
        <v>14</v>
      </c>
      <c r="H15" s="82">
        <v>5</v>
      </c>
      <c r="I15" s="17"/>
      <c r="J15" s="18"/>
      <c r="K15" s="19"/>
      <c r="L15" s="450">
        <v>2.976</v>
      </c>
      <c r="M15" s="436">
        <v>6000</v>
      </c>
      <c r="N15" s="449">
        <f t="shared" si="0"/>
        <v>17.856000000000002</v>
      </c>
      <c r="O15" s="12">
        <v>1</v>
      </c>
      <c r="P15" s="13">
        <v>1</v>
      </c>
      <c r="Q15" s="14">
        <f t="shared" si="1"/>
        <v>1</v>
      </c>
      <c r="R15" s="422">
        <f t="shared" si="2"/>
        <v>6</v>
      </c>
      <c r="S15" s="423">
        <f t="shared" si="3"/>
        <v>17.856000000000002</v>
      </c>
      <c r="T15" s="424">
        <f t="shared" si="4"/>
        <v>53.763440860215056</v>
      </c>
      <c r="U15" s="423">
        <f t="shared" si="5"/>
        <v>0.96000000000000008</v>
      </c>
      <c r="V15" s="24"/>
    </row>
    <row r="16" spans="1:23" ht="12.75">
      <c r="A16" s="173"/>
      <c r="B16" s="11"/>
      <c r="C16" s="387" t="s">
        <v>13</v>
      </c>
      <c r="D16" s="15">
        <v>45</v>
      </c>
      <c r="E16" s="15" t="s">
        <v>14</v>
      </c>
      <c r="F16" s="15">
        <v>45</v>
      </c>
      <c r="G16" s="15" t="s">
        <v>14</v>
      </c>
      <c r="H16" s="16">
        <v>3</v>
      </c>
      <c r="I16" s="17"/>
      <c r="J16" s="18"/>
      <c r="K16" s="19"/>
      <c r="L16" s="448">
        <v>2.0880000000000001</v>
      </c>
      <c r="M16" s="436">
        <v>6000</v>
      </c>
      <c r="N16" s="449">
        <f t="shared" si="0"/>
        <v>12.528</v>
      </c>
      <c r="O16" s="12">
        <v>1</v>
      </c>
      <c r="P16" s="13">
        <v>1</v>
      </c>
      <c r="Q16" s="14">
        <f t="shared" si="1"/>
        <v>1</v>
      </c>
      <c r="R16" s="422">
        <f t="shared" si="2"/>
        <v>6</v>
      </c>
      <c r="S16" s="423">
        <f t="shared" si="3"/>
        <v>12.528</v>
      </c>
      <c r="T16" s="424">
        <f t="shared" si="4"/>
        <v>86.206896551724128</v>
      </c>
      <c r="U16" s="423">
        <f t="shared" si="5"/>
        <v>1.08</v>
      </c>
      <c r="V16" s="24"/>
    </row>
    <row r="17" spans="1:22" ht="12.75">
      <c r="A17" s="173"/>
      <c r="B17" s="11"/>
      <c r="C17" s="387" t="s">
        <v>13</v>
      </c>
      <c r="D17" s="15">
        <v>45</v>
      </c>
      <c r="E17" s="15" t="s">
        <v>14</v>
      </c>
      <c r="F17" s="15">
        <v>45</v>
      </c>
      <c r="G17" s="15" t="s">
        <v>14</v>
      </c>
      <c r="H17" s="16">
        <v>4</v>
      </c>
      <c r="I17" s="17"/>
      <c r="J17" s="18"/>
      <c r="K17" s="19"/>
      <c r="L17" s="448">
        <v>2.7360000000000002</v>
      </c>
      <c r="M17" s="436">
        <v>6000</v>
      </c>
      <c r="N17" s="449">
        <f t="shared" si="0"/>
        <v>16.416</v>
      </c>
      <c r="O17" s="12">
        <v>1</v>
      </c>
      <c r="P17" s="13">
        <v>1</v>
      </c>
      <c r="Q17" s="14">
        <f t="shared" si="1"/>
        <v>1</v>
      </c>
      <c r="R17" s="422">
        <f t="shared" si="2"/>
        <v>6</v>
      </c>
      <c r="S17" s="423">
        <f t="shared" si="3"/>
        <v>16.416</v>
      </c>
      <c r="T17" s="424">
        <f t="shared" si="4"/>
        <v>65.78947368421052</v>
      </c>
      <c r="U17" s="423">
        <f t="shared" si="5"/>
        <v>1.08</v>
      </c>
      <c r="V17" s="24"/>
    </row>
    <row r="18" spans="1:22" ht="12.75">
      <c r="A18" s="173"/>
      <c r="B18" s="11"/>
      <c r="C18" s="387" t="s">
        <v>13</v>
      </c>
      <c r="D18" s="15">
        <v>45</v>
      </c>
      <c r="E18" s="15" t="s">
        <v>14</v>
      </c>
      <c r="F18" s="15">
        <v>45</v>
      </c>
      <c r="G18" s="15" t="s">
        <v>14</v>
      </c>
      <c r="H18" s="16">
        <v>5</v>
      </c>
      <c r="I18" s="17"/>
      <c r="J18" s="18"/>
      <c r="K18" s="19"/>
      <c r="L18" s="448">
        <v>3.3690000000000002</v>
      </c>
      <c r="M18" s="436">
        <v>6000</v>
      </c>
      <c r="N18" s="449">
        <f t="shared" si="0"/>
        <v>20.213999999999999</v>
      </c>
      <c r="O18" s="12">
        <v>1</v>
      </c>
      <c r="P18" s="13">
        <v>1</v>
      </c>
      <c r="Q18" s="14">
        <f t="shared" si="1"/>
        <v>1</v>
      </c>
      <c r="R18" s="422">
        <f t="shared" si="2"/>
        <v>6</v>
      </c>
      <c r="S18" s="423">
        <f t="shared" si="3"/>
        <v>20.213999999999999</v>
      </c>
      <c r="T18" s="424">
        <f t="shared" si="4"/>
        <v>53.428317008014247</v>
      </c>
      <c r="U18" s="423">
        <f t="shared" si="5"/>
        <v>1.08</v>
      </c>
      <c r="V18" s="24"/>
    </row>
    <row r="19" spans="1:22" ht="12.75">
      <c r="A19" s="173"/>
      <c r="B19" s="11"/>
      <c r="C19" s="387" t="s">
        <v>13</v>
      </c>
      <c r="D19" s="15">
        <v>45</v>
      </c>
      <c r="E19" s="15" t="s">
        <v>14</v>
      </c>
      <c r="F19" s="15">
        <v>45</v>
      </c>
      <c r="G19" s="15" t="s">
        <v>14</v>
      </c>
      <c r="H19" s="16">
        <v>6</v>
      </c>
      <c r="I19" s="17"/>
      <c r="J19" s="18"/>
      <c r="K19" s="19"/>
      <c r="L19" s="448">
        <v>3.9849999999999999</v>
      </c>
      <c r="M19" s="436">
        <v>6000</v>
      </c>
      <c r="N19" s="449">
        <f t="shared" si="0"/>
        <v>23.91</v>
      </c>
      <c r="O19" s="12">
        <v>1</v>
      </c>
      <c r="P19" s="13">
        <v>1</v>
      </c>
      <c r="Q19" s="14">
        <f t="shared" si="1"/>
        <v>1</v>
      </c>
      <c r="R19" s="422">
        <f t="shared" si="2"/>
        <v>6</v>
      </c>
      <c r="S19" s="423">
        <f t="shared" si="3"/>
        <v>23.91</v>
      </c>
      <c r="T19" s="424">
        <f t="shared" si="4"/>
        <v>45.169385194479297</v>
      </c>
      <c r="U19" s="423">
        <f t="shared" si="5"/>
        <v>1.08</v>
      </c>
      <c r="V19" s="24"/>
    </row>
    <row r="20" spans="1:22" ht="12.75">
      <c r="A20" s="173"/>
      <c r="B20" s="11"/>
      <c r="C20" s="387" t="s">
        <v>13</v>
      </c>
      <c r="D20" s="15">
        <v>50</v>
      </c>
      <c r="E20" s="15" t="s">
        <v>14</v>
      </c>
      <c r="F20" s="15">
        <v>50</v>
      </c>
      <c r="G20" s="15" t="s">
        <v>14</v>
      </c>
      <c r="H20" s="16">
        <v>3</v>
      </c>
      <c r="I20" s="17"/>
      <c r="J20" s="18"/>
      <c r="K20" s="19"/>
      <c r="L20" s="448">
        <v>2.3319999999999999</v>
      </c>
      <c r="M20" s="436">
        <v>6000</v>
      </c>
      <c r="N20" s="449">
        <f t="shared" si="0"/>
        <v>13.992000000000001</v>
      </c>
      <c r="O20" s="12">
        <v>1</v>
      </c>
      <c r="P20" s="13">
        <v>1</v>
      </c>
      <c r="Q20" s="14">
        <f t="shared" si="1"/>
        <v>1</v>
      </c>
      <c r="R20" s="422">
        <f t="shared" si="2"/>
        <v>6</v>
      </c>
      <c r="S20" s="423">
        <f t="shared" si="3"/>
        <v>13.992000000000001</v>
      </c>
      <c r="T20" s="424">
        <f t="shared" si="4"/>
        <v>85.763293310463126</v>
      </c>
      <c r="U20" s="423">
        <f t="shared" si="5"/>
        <v>1.2000000000000002</v>
      </c>
      <c r="V20" s="24"/>
    </row>
    <row r="21" spans="1:22" ht="12.75">
      <c r="A21" s="173"/>
      <c r="B21" s="11"/>
      <c r="C21" s="387" t="s">
        <v>13</v>
      </c>
      <c r="D21" s="15">
        <v>50</v>
      </c>
      <c r="E21" s="15" t="s">
        <v>14</v>
      </c>
      <c r="F21" s="15">
        <v>50</v>
      </c>
      <c r="G21" s="15" t="s">
        <v>14</v>
      </c>
      <c r="H21" s="16">
        <v>4</v>
      </c>
      <c r="I21" s="17"/>
      <c r="J21" s="18"/>
      <c r="K21" s="19"/>
      <c r="L21" s="448">
        <v>3.0590000000000002</v>
      </c>
      <c r="M21" s="436">
        <v>6000</v>
      </c>
      <c r="N21" s="449">
        <f t="shared" si="0"/>
        <v>18.353999999999999</v>
      </c>
      <c r="O21" s="12">
        <v>1</v>
      </c>
      <c r="P21" s="13">
        <v>1</v>
      </c>
      <c r="Q21" s="14">
        <f t="shared" si="1"/>
        <v>1</v>
      </c>
      <c r="R21" s="422">
        <f t="shared" si="2"/>
        <v>6</v>
      </c>
      <c r="S21" s="423">
        <f t="shared" si="3"/>
        <v>18.353999999999999</v>
      </c>
      <c r="T21" s="424">
        <f t="shared" si="4"/>
        <v>65.380843412880026</v>
      </c>
      <c r="U21" s="423">
        <f t="shared" si="5"/>
        <v>1.2</v>
      </c>
      <c r="V21" s="24"/>
    </row>
    <row r="22" spans="1:22" ht="12.75">
      <c r="A22" s="173"/>
      <c r="B22" s="11"/>
      <c r="C22" s="388" t="s">
        <v>13</v>
      </c>
      <c r="D22" s="81">
        <v>50</v>
      </c>
      <c r="E22" s="81" t="s">
        <v>14</v>
      </c>
      <c r="F22" s="81">
        <v>50</v>
      </c>
      <c r="G22" s="81" t="s">
        <v>14</v>
      </c>
      <c r="H22" s="82">
        <v>5</v>
      </c>
      <c r="I22" s="17"/>
      <c r="J22" s="18"/>
      <c r="K22" s="19"/>
      <c r="L22" s="450">
        <v>3.77</v>
      </c>
      <c r="M22" s="436">
        <v>6000</v>
      </c>
      <c r="N22" s="449">
        <f t="shared" si="0"/>
        <v>22.62</v>
      </c>
      <c r="O22" s="12">
        <v>1</v>
      </c>
      <c r="P22" s="13">
        <v>1</v>
      </c>
      <c r="Q22" s="14">
        <f t="shared" si="1"/>
        <v>1</v>
      </c>
      <c r="R22" s="422">
        <f t="shared" si="2"/>
        <v>6</v>
      </c>
      <c r="S22" s="423">
        <f t="shared" si="3"/>
        <v>22.62</v>
      </c>
      <c r="T22" s="424">
        <f t="shared" si="4"/>
        <v>53.050397877984082</v>
      </c>
      <c r="U22" s="423">
        <f t="shared" si="5"/>
        <v>1.2</v>
      </c>
      <c r="V22" s="24"/>
    </row>
    <row r="23" spans="1:22" ht="12.75">
      <c r="A23" s="173"/>
      <c r="B23" s="11"/>
      <c r="C23" s="387" t="s">
        <v>13</v>
      </c>
      <c r="D23" s="15">
        <v>50</v>
      </c>
      <c r="E23" s="15" t="s">
        <v>14</v>
      </c>
      <c r="F23" s="15">
        <v>50</v>
      </c>
      <c r="G23" s="15" t="s">
        <v>14</v>
      </c>
      <c r="H23" s="16">
        <v>6</v>
      </c>
      <c r="I23" s="17"/>
      <c r="J23" s="18"/>
      <c r="K23" s="19"/>
      <c r="L23" s="448">
        <v>4.4649999999999999</v>
      </c>
      <c r="M23" s="436">
        <v>6000</v>
      </c>
      <c r="N23" s="449">
        <f t="shared" si="0"/>
        <v>26.79</v>
      </c>
      <c r="O23" s="12">
        <v>1</v>
      </c>
      <c r="P23" s="13">
        <v>1</v>
      </c>
      <c r="Q23" s="14">
        <f t="shared" si="1"/>
        <v>1</v>
      </c>
      <c r="R23" s="422">
        <f t="shared" si="2"/>
        <v>6</v>
      </c>
      <c r="S23" s="423">
        <f t="shared" si="3"/>
        <v>26.79</v>
      </c>
      <c r="T23" s="424">
        <f t="shared" si="4"/>
        <v>44.79283314669653</v>
      </c>
      <c r="U23" s="423">
        <f t="shared" si="5"/>
        <v>1.2</v>
      </c>
      <c r="V23" s="24"/>
    </row>
    <row r="24" spans="1:22" ht="12.75">
      <c r="A24" s="173"/>
      <c r="B24" s="11"/>
      <c r="C24" s="387" t="s">
        <v>13</v>
      </c>
      <c r="D24" s="15">
        <v>56</v>
      </c>
      <c r="E24" s="15" t="s">
        <v>14</v>
      </c>
      <c r="F24" s="15">
        <v>56</v>
      </c>
      <c r="G24" s="15" t="s">
        <v>14</v>
      </c>
      <c r="H24" s="16">
        <v>3</v>
      </c>
      <c r="I24" s="17"/>
      <c r="J24" s="18"/>
      <c r="K24" s="19"/>
      <c r="L24" s="448">
        <v>2.6240000000000001</v>
      </c>
      <c r="M24" s="436">
        <v>6000</v>
      </c>
      <c r="N24" s="449">
        <f t="shared" si="0"/>
        <v>15.744</v>
      </c>
      <c r="O24" s="12">
        <v>1</v>
      </c>
      <c r="P24" s="13">
        <v>1</v>
      </c>
      <c r="Q24" s="14">
        <f t="shared" si="1"/>
        <v>1</v>
      </c>
      <c r="R24" s="422">
        <f t="shared" si="2"/>
        <v>6</v>
      </c>
      <c r="S24" s="423">
        <f t="shared" si="3"/>
        <v>15.744</v>
      </c>
      <c r="T24" s="424">
        <f t="shared" si="4"/>
        <v>85.365853658536579</v>
      </c>
      <c r="U24" s="423">
        <f t="shared" si="5"/>
        <v>1.3440000000000001</v>
      </c>
      <c r="V24" s="24"/>
    </row>
    <row r="25" spans="1:22" ht="12.75">
      <c r="A25" s="173"/>
      <c r="B25" s="11"/>
      <c r="C25" s="387" t="s">
        <v>13</v>
      </c>
      <c r="D25" s="15">
        <v>56</v>
      </c>
      <c r="E25" s="15" t="s">
        <v>14</v>
      </c>
      <c r="F25" s="15">
        <v>56</v>
      </c>
      <c r="G25" s="15" t="s">
        <v>14</v>
      </c>
      <c r="H25" s="16">
        <v>4</v>
      </c>
      <c r="I25" s="17"/>
      <c r="J25" s="18"/>
      <c r="K25" s="19"/>
      <c r="L25" s="448">
        <v>3.4460000000000002</v>
      </c>
      <c r="M25" s="436">
        <v>6000</v>
      </c>
      <c r="N25" s="449">
        <f t="shared" si="0"/>
        <v>20.675999999999998</v>
      </c>
      <c r="O25" s="12">
        <v>1</v>
      </c>
      <c r="P25" s="13">
        <v>1</v>
      </c>
      <c r="Q25" s="14">
        <f t="shared" si="1"/>
        <v>1</v>
      </c>
      <c r="R25" s="422">
        <f t="shared" si="2"/>
        <v>6</v>
      </c>
      <c r="S25" s="423">
        <f t="shared" si="3"/>
        <v>20.675999999999998</v>
      </c>
      <c r="T25" s="424">
        <f t="shared" si="4"/>
        <v>65.002901915264076</v>
      </c>
      <c r="U25" s="423">
        <f t="shared" si="5"/>
        <v>1.3440000000000001</v>
      </c>
      <c r="V25" s="24"/>
    </row>
    <row r="26" spans="1:22" ht="12.75">
      <c r="A26" s="173"/>
      <c r="B26" s="171"/>
      <c r="C26" s="387" t="s">
        <v>13</v>
      </c>
      <c r="D26" s="15">
        <v>56</v>
      </c>
      <c r="E26" s="15" t="s">
        <v>14</v>
      </c>
      <c r="F26" s="15">
        <v>56</v>
      </c>
      <c r="G26" s="15" t="s">
        <v>14</v>
      </c>
      <c r="H26" s="16">
        <v>5</v>
      </c>
      <c r="I26" s="17"/>
      <c r="J26" s="18"/>
      <c r="K26" s="19"/>
      <c r="L26" s="448">
        <v>4.2510000000000003</v>
      </c>
      <c r="M26" s="436">
        <v>6000</v>
      </c>
      <c r="N26" s="449">
        <f t="shared" si="0"/>
        <v>25.506000000000004</v>
      </c>
      <c r="O26" s="12">
        <v>1</v>
      </c>
      <c r="P26" s="13">
        <v>1</v>
      </c>
      <c r="Q26" s="14">
        <f t="shared" si="1"/>
        <v>1</v>
      </c>
      <c r="R26" s="422">
        <f t="shared" si="2"/>
        <v>6</v>
      </c>
      <c r="S26" s="423">
        <f t="shared" si="3"/>
        <v>25.506000000000004</v>
      </c>
      <c r="T26" s="424">
        <f t="shared" si="4"/>
        <v>52.693483886144435</v>
      </c>
      <c r="U26" s="423">
        <f t="shared" si="5"/>
        <v>1.3440000000000003</v>
      </c>
      <c r="V26" s="24"/>
    </row>
    <row r="27" spans="1:22" ht="12.75">
      <c r="A27" s="173"/>
      <c r="B27" s="11"/>
      <c r="C27" s="387" t="s">
        <v>13</v>
      </c>
      <c r="D27" s="15">
        <v>56</v>
      </c>
      <c r="E27" s="15" t="s">
        <v>14</v>
      </c>
      <c r="F27" s="15">
        <v>56</v>
      </c>
      <c r="G27" s="15" t="s">
        <v>14</v>
      </c>
      <c r="H27" s="16">
        <v>8</v>
      </c>
      <c r="I27" s="17"/>
      <c r="J27" s="18"/>
      <c r="K27" s="19"/>
      <c r="L27" s="448">
        <v>6.5679999999999996</v>
      </c>
      <c r="M27" s="436">
        <v>6000</v>
      </c>
      <c r="N27" s="449">
        <f t="shared" si="0"/>
        <v>39.408000000000001</v>
      </c>
      <c r="O27" s="12">
        <v>1</v>
      </c>
      <c r="P27" s="13">
        <v>1</v>
      </c>
      <c r="Q27" s="14">
        <f t="shared" si="1"/>
        <v>1</v>
      </c>
      <c r="R27" s="422">
        <f t="shared" si="2"/>
        <v>6</v>
      </c>
      <c r="S27" s="423">
        <f t="shared" si="3"/>
        <v>39.408000000000001</v>
      </c>
      <c r="T27" s="424">
        <f t="shared" si="4"/>
        <v>34.104750304506702</v>
      </c>
      <c r="U27" s="423">
        <f t="shared" si="5"/>
        <v>1.3440000000000003</v>
      </c>
      <c r="V27" s="24"/>
    </row>
    <row r="28" spans="1:22" ht="12.75">
      <c r="A28" s="173"/>
      <c r="B28" s="11"/>
      <c r="C28" s="387" t="s">
        <v>13</v>
      </c>
      <c r="D28" s="15">
        <v>63</v>
      </c>
      <c r="E28" s="15" t="s">
        <v>14</v>
      </c>
      <c r="F28" s="15">
        <v>63</v>
      </c>
      <c r="G28" s="15" t="s">
        <v>14</v>
      </c>
      <c r="H28" s="16">
        <v>4</v>
      </c>
      <c r="I28" s="17"/>
      <c r="J28" s="18"/>
      <c r="K28" s="19"/>
      <c r="L28" s="448">
        <v>3.907</v>
      </c>
      <c r="M28" s="436">
        <v>6000</v>
      </c>
      <c r="N28" s="449">
        <f t="shared" si="0"/>
        <v>23.442</v>
      </c>
      <c r="O28" s="12">
        <v>1</v>
      </c>
      <c r="P28" s="13">
        <v>1</v>
      </c>
      <c r="Q28" s="14">
        <f t="shared" si="1"/>
        <v>1</v>
      </c>
      <c r="R28" s="422">
        <f t="shared" si="2"/>
        <v>6</v>
      </c>
      <c r="S28" s="423">
        <f t="shared" si="3"/>
        <v>23.442</v>
      </c>
      <c r="T28" s="424">
        <f t="shared" si="4"/>
        <v>64.499616073713852</v>
      </c>
      <c r="U28" s="423">
        <f t="shared" si="5"/>
        <v>1.5120000000000002</v>
      </c>
      <c r="V28" s="24"/>
    </row>
    <row r="29" spans="1:22" ht="12.75">
      <c r="A29" s="173"/>
      <c r="B29" s="11"/>
      <c r="C29" s="388" t="s">
        <v>13</v>
      </c>
      <c r="D29" s="81">
        <v>63</v>
      </c>
      <c r="E29" s="81" t="s">
        <v>14</v>
      </c>
      <c r="F29" s="81">
        <v>63</v>
      </c>
      <c r="G29" s="81" t="s">
        <v>14</v>
      </c>
      <c r="H29" s="82">
        <v>5</v>
      </c>
      <c r="I29" s="17"/>
      <c r="J29" s="18"/>
      <c r="K29" s="19"/>
      <c r="L29" s="450">
        <v>4.8220000000000001</v>
      </c>
      <c r="M29" s="436">
        <v>6000</v>
      </c>
      <c r="N29" s="449">
        <f t="shared" si="0"/>
        <v>28.931999999999999</v>
      </c>
      <c r="O29" s="12">
        <v>1</v>
      </c>
      <c r="P29" s="13">
        <v>1</v>
      </c>
      <c r="Q29" s="14">
        <f t="shared" si="1"/>
        <v>1</v>
      </c>
      <c r="R29" s="422">
        <f t="shared" si="2"/>
        <v>6</v>
      </c>
      <c r="S29" s="423">
        <f t="shared" si="3"/>
        <v>28.931999999999999</v>
      </c>
      <c r="T29" s="424">
        <f t="shared" si="4"/>
        <v>52.260472832849437</v>
      </c>
      <c r="U29" s="423">
        <f t="shared" si="5"/>
        <v>1.5119999999999998</v>
      </c>
      <c r="V29" s="24"/>
    </row>
    <row r="30" spans="1:22" ht="12.75">
      <c r="A30" s="173"/>
      <c r="B30" s="11"/>
      <c r="C30" s="388" t="s">
        <v>13</v>
      </c>
      <c r="D30" s="81">
        <v>63</v>
      </c>
      <c r="E30" s="81" t="s">
        <v>14</v>
      </c>
      <c r="F30" s="81">
        <v>63</v>
      </c>
      <c r="G30" s="81" t="s">
        <v>14</v>
      </c>
      <c r="H30" s="82">
        <v>6</v>
      </c>
      <c r="I30" s="17"/>
      <c r="J30" s="18"/>
      <c r="K30" s="19"/>
      <c r="L30" s="450">
        <v>5.7210000000000001</v>
      </c>
      <c r="M30" s="436">
        <v>6000</v>
      </c>
      <c r="N30" s="449">
        <f t="shared" si="0"/>
        <v>34.326000000000001</v>
      </c>
      <c r="O30" s="12">
        <v>1</v>
      </c>
      <c r="P30" s="13">
        <v>1</v>
      </c>
      <c r="Q30" s="14">
        <f t="shared" si="1"/>
        <v>1</v>
      </c>
      <c r="R30" s="422">
        <f t="shared" si="2"/>
        <v>6</v>
      </c>
      <c r="S30" s="423">
        <f t="shared" si="3"/>
        <v>34.326000000000001</v>
      </c>
      <c r="T30" s="424">
        <f t="shared" si="4"/>
        <v>44.048243314105925</v>
      </c>
      <c r="U30" s="423">
        <f t="shared" si="5"/>
        <v>1.512</v>
      </c>
      <c r="V30" s="24"/>
    </row>
    <row r="31" spans="1:22" ht="12.75">
      <c r="A31" s="173"/>
      <c r="B31" s="11"/>
      <c r="C31" s="387" t="s">
        <v>13</v>
      </c>
      <c r="D31" s="15">
        <v>63</v>
      </c>
      <c r="E31" s="15" t="s">
        <v>14</v>
      </c>
      <c r="F31" s="15">
        <v>63</v>
      </c>
      <c r="G31" s="15" t="s">
        <v>14</v>
      </c>
      <c r="H31" s="16">
        <v>8</v>
      </c>
      <c r="I31" s="17"/>
      <c r="J31" s="18"/>
      <c r="K31" s="19"/>
      <c r="L31" s="448">
        <v>7.4690000000000003</v>
      </c>
      <c r="M31" s="436">
        <v>6000</v>
      </c>
      <c r="N31" s="449">
        <f t="shared" si="0"/>
        <v>44.814</v>
      </c>
      <c r="O31" s="12">
        <v>1</v>
      </c>
      <c r="P31" s="13">
        <v>1</v>
      </c>
      <c r="Q31" s="14">
        <f t="shared" si="1"/>
        <v>1</v>
      </c>
      <c r="R31" s="422">
        <f t="shared" si="2"/>
        <v>6</v>
      </c>
      <c r="S31" s="423">
        <f t="shared" si="3"/>
        <v>44.814</v>
      </c>
      <c r="T31" s="424">
        <f t="shared" si="4"/>
        <v>33.739456419868787</v>
      </c>
      <c r="U31" s="423">
        <f t="shared" si="5"/>
        <v>1.5119999999999998</v>
      </c>
      <c r="V31" s="24"/>
    </row>
    <row r="32" spans="1:22" ht="12.75">
      <c r="A32" s="173"/>
      <c r="B32" s="11"/>
      <c r="C32" s="387" t="s">
        <v>13</v>
      </c>
      <c r="D32" s="15">
        <v>63</v>
      </c>
      <c r="E32" s="15" t="s">
        <v>14</v>
      </c>
      <c r="F32" s="15">
        <v>63</v>
      </c>
      <c r="G32" s="15" t="s">
        <v>14</v>
      </c>
      <c r="H32" s="16">
        <v>10</v>
      </c>
      <c r="I32" s="17"/>
      <c r="J32" s="18"/>
      <c r="K32" s="19"/>
      <c r="L32" s="448">
        <v>9.1509999999999998</v>
      </c>
      <c r="M32" s="436">
        <v>6000</v>
      </c>
      <c r="N32" s="449">
        <f t="shared" si="0"/>
        <v>54.905999999999999</v>
      </c>
      <c r="O32" s="12">
        <v>1</v>
      </c>
      <c r="P32" s="13">
        <v>1</v>
      </c>
      <c r="Q32" s="14">
        <f t="shared" si="1"/>
        <v>1</v>
      </c>
      <c r="R32" s="422">
        <f t="shared" si="2"/>
        <v>6</v>
      </c>
      <c r="S32" s="423">
        <f t="shared" si="3"/>
        <v>54.905999999999999</v>
      </c>
      <c r="T32" s="424">
        <f t="shared" si="4"/>
        <v>27.537973991913454</v>
      </c>
      <c r="U32" s="423">
        <f t="shared" si="5"/>
        <v>1.512</v>
      </c>
      <c r="V32" s="24"/>
    </row>
    <row r="33" spans="1:22" ht="12.75">
      <c r="A33" s="173"/>
      <c r="B33" s="11"/>
      <c r="C33" s="387" t="s">
        <v>13</v>
      </c>
      <c r="D33" s="15">
        <v>70</v>
      </c>
      <c r="E33" s="15" t="s">
        <v>14</v>
      </c>
      <c r="F33" s="15">
        <v>70</v>
      </c>
      <c r="G33" s="15" t="s">
        <v>14</v>
      </c>
      <c r="H33" s="16">
        <v>4</v>
      </c>
      <c r="I33" s="17"/>
      <c r="J33" s="18"/>
      <c r="K33" s="19"/>
      <c r="L33" s="448">
        <v>4.3719999999999999</v>
      </c>
      <c r="M33" s="436">
        <v>6000</v>
      </c>
      <c r="N33" s="449">
        <f t="shared" si="0"/>
        <v>26.231999999999999</v>
      </c>
      <c r="O33" s="12">
        <v>1</v>
      </c>
      <c r="P33" s="13">
        <v>1</v>
      </c>
      <c r="Q33" s="14">
        <f t="shared" si="1"/>
        <v>1</v>
      </c>
      <c r="R33" s="422">
        <f t="shared" si="2"/>
        <v>6</v>
      </c>
      <c r="S33" s="423">
        <f t="shared" si="3"/>
        <v>26.231999999999999</v>
      </c>
      <c r="T33" s="424">
        <f t="shared" si="4"/>
        <v>64.043915827996344</v>
      </c>
      <c r="U33" s="423">
        <f t="shared" si="5"/>
        <v>1.68</v>
      </c>
      <c r="V33" s="24"/>
    </row>
    <row r="34" spans="1:22" ht="12.75">
      <c r="A34" s="173"/>
      <c r="B34" s="11"/>
      <c r="C34" s="387" t="s">
        <v>13</v>
      </c>
      <c r="D34" s="15">
        <v>70</v>
      </c>
      <c r="E34" s="15" t="s">
        <v>14</v>
      </c>
      <c r="F34" s="15">
        <v>70</v>
      </c>
      <c r="G34" s="15" t="s">
        <v>14</v>
      </c>
      <c r="H34" s="16">
        <v>5</v>
      </c>
      <c r="I34" s="17"/>
      <c r="J34" s="18"/>
      <c r="K34" s="19"/>
      <c r="L34" s="448">
        <v>5.3970000000000002</v>
      </c>
      <c r="M34" s="436">
        <v>6000</v>
      </c>
      <c r="N34" s="449">
        <f t="shared" si="0"/>
        <v>32.381999999999998</v>
      </c>
      <c r="O34" s="12">
        <v>1</v>
      </c>
      <c r="P34" s="13">
        <v>1</v>
      </c>
      <c r="Q34" s="14">
        <f t="shared" si="1"/>
        <v>1</v>
      </c>
      <c r="R34" s="422">
        <f t="shared" si="2"/>
        <v>6</v>
      </c>
      <c r="S34" s="423">
        <f t="shared" si="3"/>
        <v>32.381999999999998</v>
      </c>
      <c r="T34" s="424">
        <f t="shared" si="4"/>
        <v>51.880674448767834</v>
      </c>
      <c r="U34" s="423">
        <f t="shared" si="5"/>
        <v>1.68</v>
      </c>
      <c r="V34" s="24"/>
    </row>
    <row r="35" spans="1:22" ht="12.75">
      <c r="A35" s="173"/>
      <c r="B35" s="11"/>
      <c r="C35" s="387" t="s">
        <v>13</v>
      </c>
      <c r="D35" s="15">
        <v>70</v>
      </c>
      <c r="E35" s="15" t="s">
        <v>14</v>
      </c>
      <c r="F35" s="15">
        <v>70</v>
      </c>
      <c r="G35" s="15" t="s">
        <v>14</v>
      </c>
      <c r="H35" s="16">
        <v>6</v>
      </c>
      <c r="I35" s="17"/>
      <c r="J35" s="18"/>
      <c r="K35" s="19"/>
      <c r="L35" s="448">
        <v>6.4059999999999997</v>
      </c>
      <c r="M35" s="436">
        <v>6000</v>
      </c>
      <c r="N35" s="449">
        <f t="shared" si="0"/>
        <v>38.436</v>
      </c>
      <c r="O35" s="12">
        <v>1</v>
      </c>
      <c r="P35" s="13">
        <v>1</v>
      </c>
      <c r="Q35" s="14">
        <f t="shared" si="1"/>
        <v>1</v>
      </c>
      <c r="R35" s="422">
        <f t="shared" si="2"/>
        <v>6</v>
      </c>
      <c r="S35" s="423">
        <f t="shared" si="3"/>
        <v>38.436</v>
      </c>
      <c r="T35" s="424">
        <f t="shared" si="4"/>
        <v>43.709022791133314</v>
      </c>
      <c r="U35" s="423">
        <f t="shared" si="5"/>
        <v>1.68</v>
      </c>
      <c r="V35" s="24"/>
    </row>
    <row r="36" spans="1:22" ht="12.75">
      <c r="A36" s="173"/>
      <c r="B36" s="11"/>
      <c r="C36" s="387" t="s">
        <v>13</v>
      </c>
      <c r="D36" s="15">
        <v>70</v>
      </c>
      <c r="E36" s="15" t="s">
        <v>14</v>
      </c>
      <c r="F36" s="15">
        <v>70</v>
      </c>
      <c r="G36" s="15" t="s">
        <v>14</v>
      </c>
      <c r="H36" s="16">
        <v>7</v>
      </c>
      <c r="I36" s="17"/>
      <c r="J36" s="18"/>
      <c r="K36" s="19"/>
      <c r="L36" s="448">
        <v>7.3979999999999997</v>
      </c>
      <c r="M36" s="436">
        <v>6000</v>
      </c>
      <c r="N36" s="449">
        <f t="shared" si="0"/>
        <v>44.387999999999998</v>
      </c>
      <c r="O36" s="12">
        <v>1</v>
      </c>
      <c r="P36" s="13">
        <v>1</v>
      </c>
      <c r="Q36" s="14">
        <f t="shared" si="1"/>
        <v>1</v>
      </c>
      <c r="R36" s="422">
        <f t="shared" si="2"/>
        <v>6</v>
      </c>
      <c r="S36" s="423">
        <f t="shared" si="3"/>
        <v>44.387999999999998</v>
      </c>
      <c r="T36" s="424">
        <f t="shared" si="4"/>
        <v>37.848067045147339</v>
      </c>
      <c r="U36" s="423">
        <f t="shared" si="5"/>
        <v>1.68</v>
      </c>
      <c r="V36" s="24"/>
    </row>
    <row r="37" spans="1:22" ht="12.75">
      <c r="A37" s="173"/>
      <c r="B37" s="11"/>
      <c r="C37" s="387" t="s">
        <v>13</v>
      </c>
      <c r="D37" s="15">
        <v>70</v>
      </c>
      <c r="E37" s="15" t="s">
        <v>14</v>
      </c>
      <c r="F37" s="15">
        <v>70</v>
      </c>
      <c r="G37" s="15" t="s">
        <v>14</v>
      </c>
      <c r="H37" s="16">
        <v>8</v>
      </c>
      <c r="I37" s="17"/>
      <c r="J37" s="18"/>
      <c r="K37" s="19"/>
      <c r="L37" s="448">
        <v>8.3729999999999993</v>
      </c>
      <c r="M37" s="436">
        <v>6000</v>
      </c>
      <c r="N37" s="449">
        <f t="shared" si="0"/>
        <v>50.237999999999992</v>
      </c>
      <c r="O37" s="12">
        <v>1</v>
      </c>
      <c r="P37" s="13">
        <v>1</v>
      </c>
      <c r="Q37" s="14">
        <f t="shared" si="1"/>
        <v>1</v>
      </c>
      <c r="R37" s="422">
        <f t="shared" si="2"/>
        <v>6</v>
      </c>
      <c r="S37" s="423">
        <f t="shared" si="3"/>
        <v>50.237999999999992</v>
      </c>
      <c r="T37" s="424">
        <f t="shared" si="4"/>
        <v>33.440821688761496</v>
      </c>
      <c r="U37" s="423">
        <f t="shared" si="5"/>
        <v>1.6799999999999997</v>
      </c>
      <c r="V37" s="24"/>
    </row>
    <row r="38" spans="1:22" ht="12.75">
      <c r="A38" s="173"/>
      <c r="B38" s="11"/>
      <c r="C38" s="387" t="s">
        <v>13</v>
      </c>
      <c r="D38" s="15">
        <v>75</v>
      </c>
      <c r="E38" s="15" t="s">
        <v>14</v>
      </c>
      <c r="F38" s="15">
        <v>75</v>
      </c>
      <c r="G38" s="15" t="s">
        <v>14</v>
      </c>
      <c r="H38" s="16">
        <v>5</v>
      </c>
      <c r="I38" s="17"/>
      <c r="J38" s="18"/>
      <c r="K38" s="19"/>
      <c r="L38" s="448">
        <v>5.8179999999999996</v>
      </c>
      <c r="M38" s="436">
        <v>6000</v>
      </c>
      <c r="N38" s="449">
        <f t="shared" si="0"/>
        <v>34.908000000000001</v>
      </c>
      <c r="O38" s="12">
        <v>1</v>
      </c>
      <c r="P38" s="13">
        <v>1</v>
      </c>
      <c r="Q38" s="14">
        <f t="shared" si="1"/>
        <v>1</v>
      </c>
      <c r="R38" s="422">
        <f t="shared" si="2"/>
        <v>6</v>
      </c>
      <c r="S38" s="423">
        <f t="shared" si="3"/>
        <v>34.908000000000001</v>
      </c>
      <c r="T38" s="424">
        <f t="shared" si="4"/>
        <v>51.564111378480582</v>
      </c>
      <c r="U38" s="423">
        <f t="shared" si="5"/>
        <v>1.8000000000000003</v>
      </c>
      <c r="V38" s="24"/>
    </row>
    <row r="39" spans="1:22" ht="12.75">
      <c r="A39" s="173"/>
      <c r="B39" s="11"/>
      <c r="C39" s="388" t="s">
        <v>13</v>
      </c>
      <c r="D39" s="81">
        <v>75</v>
      </c>
      <c r="E39" s="81" t="s">
        <v>14</v>
      </c>
      <c r="F39" s="81">
        <v>75</v>
      </c>
      <c r="G39" s="81" t="s">
        <v>14</v>
      </c>
      <c r="H39" s="82">
        <v>6</v>
      </c>
      <c r="I39" s="17"/>
      <c r="J39" s="18"/>
      <c r="K39" s="19"/>
      <c r="L39" s="450">
        <v>6.9050000000000002</v>
      </c>
      <c r="M39" s="436">
        <v>6000</v>
      </c>
      <c r="N39" s="449">
        <f t="shared" si="0"/>
        <v>41.43</v>
      </c>
      <c r="O39" s="12">
        <v>1</v>
      </c>
      <c r="P39" s="13">
        <v>1</v>
      </c>
      <c r="Q39" s="14">
        <f t="shared" si="1"/>
        <v>1</v>
      </c>
      <c r="R39" s="422">
        <f t="shared" si="2"/>
        <v>6</v>
      </c>
      <c r="S39" s="423">
        <f t="shared" si="3"/>
        <v>41.43</v>
      </c>
      <c r="T39" s="424">
        <f t="shared" si="4"/>
        <v>43.446777697320783</v>
      </c>
      <c r="U39" s="423">
        <f t="shared" si="5"/>
        <v>1.8</v>
      </c>
      <c r="V39" s="24"/>
    </row>
    <row r="40" spans="1:22" ht="12.75">
      <c r="A40" s="173"/>
      <c r="B40" s="11"/>
      <c r="C40" s="388" t="s">
        <v>13</v>
      </c>
      <c r="D40" s="81">
        <v>75</v>
      </c>
      <c r="E40" s="81" t="s">
        <v>14</v>
      </c>
      <c r="F40" s="81">
        <v>75</v>
      </c>
      <c r="G40" s="81" t="s">
        <v>14</v>
      </c>
      <c r="H40" s="82">
        <v>7</v>
      </c>
      <c r="I40" s="17"/>
      <c r="J40" s="18"/>
      <c r="K40" s="19"/>
      <c r="L40" s="450">
        <v>7.976</v>
      </c>
      <c r="M40" s="436">
        <v>6000</v>
      </c>
      <c r="N40" s="449">
        <f t="shared" si="0"/>
        <v>47.856000000000002</v>
      </c>
      <c r="O40" s="12">
        <v>1</v>
      </c>
      <c r="P40" s="13">
        <v>1</v>
      </c>
      <c r="Q40" s="14">
        <f t="shared" si="1"/>
        <v>1</v>
      </c>
      <c r="R40" s="422">
        <f t="shared" si="2"/>
        <v>6</v>
      </c>
      <c r="S40" s="423">
        <f t="shared" si="3"/>
        <v>47.856000000000002</v>
      </c>
      <c r="T40" s="424">
        <f t="shared" si="4"/>
        <v>37.612838515546642</v>
      </c>
      <c r="U40" s="423">
        <f t="shared" si="5"/>
        <v>1.8000000000000003</v>
      </c>
      <c r="V40" s="24"/>
    </row>
    <row r="41" spans="1:22" ht="12.75">
      <c r="A41" s="173"/>
      <c r="B41" s="11"/>
      <c r="C41" s="387" t="s">
        <v>13</v>
      </c>
      <c r="D41" s="15">
        <v>75</v>
      </c>
      <c r="E41" s="15" t="s">
        <v>14</v>
      </c>
      <c r="F41" s="15">
        <v>75</v>
      </c>
      <c r="G41" s="15" t="s">
        <v>14</v>
      </c>
      <c r="H41" s="16">
        <v>8</v>
      </c>
      <c r="I41" s="17"/>
      <c r="J41" s="18"/>
      <c r="K41" s="19"/>
      <c r="L41" s="448">
        <v>9.0299999999999994</v>
      </c>
      <c r="M41" s="436">
        <v>6000</v>
      </c>
      <c r="N41" s="449">
        <f t="shared" si="0"/>
        <v>54.179999999999993</v>
      </c>
      <c r="O41" s="12">
        <v>1</v>
      </c>
      <c r="P41" s="13">
        <v>1</v>
      </c>
      <c r="Q41" s="14">
        <f t="shared" si="1"/>
        <v>1</v>
      </c>
      <c r="R41" s="422">
        <f t="shared" si="2"/>
        <v>6</v>
      </c>
      <c r="S41" s="423">
        <f t="shared" si="3"/>
        <v>54.179999999999993</v>
      </c>
      <c r="T41" s="424">
        <f t="shared" si="4"/>
        <v>33.222591362126245</v>
      </c>
      <c r="U41" s="423">
        <f t="shared" si="5"/>
        <v>1.7999999999999998</v>
      </c>
      <c r="V41" s="24"/>
    </row>
    <row r="42" spans="1:22" ht="12.75">
      <c r="A42" s="173"/>
      <c r="B42" s="11"/>
      <c r="C42" s="387" t="s">
        <v>13</v>
      </c>
      <c r="D42" s="15">
        <v>75</v>
      </c>
      <c r="E42" s="15" t="s">
        <v>14</v>
      </c>
      <c r="F42" s="15">
        <v>75</v>
      </c>
      <c r="G42" s="15" t="s">
        <v>14</v>
      </c>
      <c r="H42" s="16">
        <v>10</v>
      </c>
      <c r="I42" s="17"/>
      <c r="J42" s="18"/>
      <c r="K42" s="19"/>
      <c r="L42" s="448">
        <v>11.089</v>
      </c>
      <c r="M42" s="436">
        <v>6000</v>
      </c>
      <c r="N42" s="449">
        <f t="shared" si="0"/>
        <v>66.534000000000006</v>
      </c>
      <c r="O42" s="12">
        <v>1</v>
      </c>
      <c r="P42" s="13">
        <v>1</v>
      </c>
      <c r="Q42" s="14">
        <f t="shared" si="1"/>
        <v>1</v>
      </c>
      <c r="R42" s="422">
        <f t="shared" si="2"/>
        <v>6</v>
      </c>
      <c r="S42" s="423">
        <f t="shared" si="3"/>
        <v>66.534000000000006</v>
      </c>
      <c r="T42" s="424">
        <f t="shared" si="4"/>
        <v>27.053837135900441</v>
      </c>
      <c r="U42" s="423">
        <f t="shared" si="5"/>
        <v>1.8</v>
      </c>
      <c r="V42" s="24"/>
    </row>
    <row r="43" spans="1:22" ht="12.75">
      <c r="A43" s="173"/>
      <c r="B43" s="11"/>
      <c r="C43" s="387" t="s">
        <v>13</v>
      </c>
      <c r="D43" s="15">
        <v>80</v>
      </c>
      <c r="E43" s="15" t="s">
        <v>14</v>
      </c>
      <c r="F43" s="15">
        <v>80</v>
      </c>
      <c r="G43" s="15" t="s">
        <v>14</v>
      </c>
      <c r="H43" s="16">
        <v>5</v>
      </c>
      <c r="I43" s="17"/>
      <c r="J43" s="18"/>
      <c r="K43" s="19"/>
      <c r="L43" s="448">
        <v>6.2110000000000003</v>
      </c>
      <c r="M43" s="436">
        <v>6000</v>
      </c>
      <c r="N43" s="449">
        <f t="shared" si="0"/>
        <v>37.265999999999998</v>
      </c>
      <c r="O43" s="12">
        <v>1</v>
      </c>
      <c r="P43" s="13">
        <v>1</v>
      </c>
      <c r="Q43" s="14">
        <f t="shared" si="1"/>
        <v>1</v>
      </c>
      <c r="R43" s="422">
        <f t="shared" si="2"/>
        <v>6</v>
      </c>
      <c r="S43" s="423">
        <f t="shared" si="3"/>
        <v>37.265999999999998</v>
      </c>
      <c r="T43" s="424">
        <f t="shared" si="4"/>
        <v>51.521494123329575</v>
      </c>
      <c r="U43" s="423">
        <f t="shared" si="5"/>
        <v>1.9199999999999997</v>
      </c>
      <c r="V43" s="24"/>
    </row>
    <row r="44" spans="1:22" ht="12.75">
      <c r="A44" s="173"/>
      <c r="B44" s="11"/>
      <c r="C44" s="387" t="s">
        <v>13</v>
      </c>
      <c r="D44" s="15">
        <v>80</v>
      </c>
      <c r="E44" s="15" t="s">
        <v>14</v>
      </c>
      <c r="F44" s="15">
        <v>80</v>
      </c>
      <c r="G44" s="15" t="s">
        <v>14</v>
      </c>
      <c r="H44" s="16">
        <v>6</v>
      </c>
      <c r="I44" s="17"/>
      <c r="J44" s="18"/>
      <c r="K44" s="19"/>
      <c r="L44" s="448">
        <v>7.3760000000000003</v>
      </c>
      <c r="M44" s="436">
        <v>6000</v>
      </c>
      <c r="N44" s="449">
        <f t="shared" si="0"/>
        <v>44.256</v>
      </c>
      <c r="O44" s="12">
        <v>1</v>
      </c>
      <c r="P44" s="13">
        <v>1</v>
      </c>
      <c r="Q44" s="14">
        <f t="shared" si="1"/>
        <v>1</v>
      </c>
      <c r="R44" s="422">
        <f t="shared" si="2"/>
        <v>6</v>
      </c>
      <c r="S44" s="423">
        <f t="shared" si="3"/>
        <v>44.256</v>
      </c>
      <c r="T44" s="424">
        <f t="shared" si="4"/>
        <v>43.38394793926247</v>
      </c>
      <c r="U44" s="423">
        <f t="shared" si="5"/>
        <v>1.9199999999999997</v>
      </c>
      <c r="V44" s="24"/>
    </row>
    <row r="45" spans="1:22" ht="12.75">
      <c r="A45" s="173"/>
      <c r="B45" s="11"/>
      <c r="C45" s="387" t="s">
        <v>13</v>
      </c>
      <c r="D45" s="15">
        <v>80</v>
      </c>
      <c r="E45" s="15" t="s">
        <v>14</v>
      </c>
      <c r="F45" s="15">
        <v>80</v>
      </c>
      <c r="G45" s="15" t="s">
        <v>14</v>
      </c>
      <c r="H45" s="16">
        <v>7</v>
      </c>
      <c r="I45" s="17"/>
      <c r="J45" s="18"/>
      <c r="K45" s="19"/>
      <c r="L45" s="448">
        <v>8.5250000000000004</v>
      </c>
      <c r="M45" s="436">
        <v>6000</v>
      </c>
      <c r="N45" s="449">
        <f t="shared" si="0"/>
        <v>51.15</v>
      </c>
      <c r="O45" s="12">
        <v>1</v>
      </c>
      <c r="P45" s="13">
        <v>1</v>
      </c>
      <c r="Q45" s="14">
        <f t="shared" si="1"/>
        <v>1</v>
      </c>
      <c r="R45" s="422">
        <f t="shared" si="2"/>
        <v>6</v>
      </c>
      <c r="S45" s="423">
        <f t="shared" si="3"/>
        <v>51.15</v>
      </c>
      <c r="T45" s="424">
        <f t="shared" si="4"/>
        <v>37.536656891495596</v>
      </c>
      <c r="U45" s="423">
        <f t="shared" si="5"/>
        <v>1.9199999999999997</v>
      </c>
      <c r="V45" s="24"/>
    </row>
    <row r="46" spans="1:22" ht="12.75">
      <c r="A46" s="173"/>
      <c r="B46" s="11"/>
      <c r="C46" s="387" t="s">
        <v>13</v>
      </c>
      <c r="D46" s="15">
        <v>80</v>
      </c>
      <c r="E46" s="15" t="s">
        <v>14</v>
      </c>
      <c r="F46" s="15">
        <v>80</v>
      </c>
      <c r="G46" s="15" t="s">
        <v>14</v>
      </c>
      <c r="H46" s="16">
        <v>8</v>
      </c>
      <c r="I46" s="17"/>
      <c r="J46" s="18"/>
      <c r="K46" s="19"/>
      <c r="L46" s="448">
        <v>9.6579999999999995</v>
      </c>
      <c r="M46" s="436">
        <v>6000</v>
      </c>
      <c r="N46" s="449">
        <f t="shared" si="0"/>
        <v>57.948</v>
      </c>
      <c r="O46" s="12">
        <v>1</v>
      </c>
      <c r="P46" s="13">
        <v>1</v>
      </c>
      <c r="Q46" s="14">
        <f t="shared" si="1"/>
        <v>1</v>
      </c>
      <c r="R46" s="422">
        <f t="shared" si="2"/>
        <v>6</v>
      </c>
      <c r="S46" s="423">
        <f t="shared" si="3"/>
        <v>57.948</v>
      </c>
      <c r="T46" s="424">
        <f t="shared" si="4"/>
        <v>33.133153862083248</v>
      </c>
      <c r="U46" s="423">
        <f t="shared" si="5"/>
        <v>1.92</v>
      </c>
      <c r="V46" s="24"/>
    </row>
    <row r="47" spans="1:22" ht="12.75">
      <c r="A47" s="173"/>
      <c r="B47" s="11"/>
      <c r="C47" s="387" t="s">
        <v>13</v>
      </c>
      <c r="D47" s="15">
        <v>80</v>
      </c>
      <c r="E47" s="15" t="s">
        <v>14</v>
      </c>
      <c r="F47" s="15">
        <v>80</v>
      </c>
      <c r="G47" s="15" t="s">
        <v>14</v>
      </c>
      <c r="H47" s="16">
        <v>10</v>
      </c>
      <c r="I47" s="17"/>
      <c r="J47" s="18"/>
      <c r="K47" s="19"/>
      <c r="L47" s="448">
        <v>11.874000000000001</v>
      </c>
      <c r="M47" s="436">
        <v>6000</v>
      </c>
      <c r="N47" s="449">
        <f t="shared" si="0"/>
        <v>71.244</v>
      </c>
      <c r="O47" s="12">
        <v>1</v>
      </c>
      <c r="P47" s="13">
        <v>1</v>
      </c>
      <c r="Q47" s="14">
        <f t="shared" si="1"/>
        <v>1</v>
      </c>
      <c r="R47" s="422">
        <f t="shared" si="2"/>
        <v>6</v>
      </c>
      <c r="S47" s="423">
        <f t="shared" si="3"/>
        <v>71.244</v>
      </c>
      <c r="T47" s="424">
        <f t="shared" si="4"/>
        <v>26.949637864241197</v>
      </c>
      <c r="U47" s="423">
        <f t="shared" si="5"/>
        <v>1.9199999999999997</v>
      </c>
      <c r="V47" s="24"/>
    </row>
    <row r="48" spans="1:22" ht="12.75">
      <c r="A48" s="173"/>
      <c r="B48" s="11"/>
      <c r="C48" s="387" t="s">
        <v>13</v>
      </c>
      <c r="D48" s="15">
        <v>90</v>
      </c>
      <c r="E48" s="15" t="s">
        <v>14</v>
      </c>
      <c r="F48" s="15">
        <v>90</v>
      </c>
      <c r="G48" s="15" t="s">
        <v>14</v>
      </c>
      <c r="H48" s="16">
        <v>6</v>
      </c>
      <c r="I48" s="17"/>
      <c r="J48" s="18"/>
      <c r="K48" s="19"/>
      <c r="L48" s="448">
        <v>8.35</v>
      </c>
      <c r="M48" s="436">
        <v>6000</v>
      </c>
      <c r="N48" s="449">
        <f t="shared" si="0"/>
        <v>50.1</v>
      </c>
      <c r="O48" s="12">
        <v>1</v>
      </c>
      <c r="P48" s="13">
        <v>1</v>
      </c>
      <c r="Q48" s="14">
        <f t="shared" si="1"/>
        <v>1</v>
      </c>
      <c r="R48" s="422">
        <f t="shared" si="2"/>
        <v>6</v>
      </c>
      <c r="S48" s="423">
        <f t="shared" si="3"/>
        <v>50.1</v>
      </c>
      <c r="T48" s="424">
        <f t="shared" si="4"/>
        <v>43.113772455089823</v>
      </c>
      <c r="U48" s="423">
        <f t="shared" si="5"/>
        <v>2.16</v>
      </c>
      <c r="V48" s="24"/>
    </row>
    <row r="49" spans="1:22" ht="12.75">
      <c r="A49" s="173"/>
      <c r="B49" s="11"/>
      <c r="C49" s="387" t="s">
        <v>13</v>
      </c>
      <c r="D49" s="15">
        <v>90</v>
      </c>
      <c r="E49" s="15" t="s">
        <v>14</v>
      </c>
      <c r="F49" s="15">
        <v>90</v>
      </c>
      <c r="G49" s="15" t="s">
        <v>14</v>
      </c>
      <c r="H49" s="16">
        <v>7</v>
      </c>
      <c r="I49" s="17"/>
      <c r="J49" s="18"/>
      <c r="K49" s="19"/>
      <c r="L49" s="448">
        <v>9.6560000000000006</v>
      </c>
      <c r="M49" s="436">
        <v>6000</v>
      </c>
      <c r="N49" s="449">
        <f t="shared" si="0"/>
        <v>57.936</v>
      </c>
      <c r="O49" s="12">
        <v>1</v>
      </c>
      <c r="P49" s="13">
        <v>1</v>
      </c>
      <c r="Q49" s="14">
        <f t="shared" si="1"/>
        <v>1</v>
      </c>
      <c r="R49" s="422">
        <f t="shared" si="2"/>
        <v>6</v>
      </c>
      <c r="S49" s="423">
        <f t="shared" si="3"/>
        <v>57.936</v>
      </c>
      <c r="T49" s="424">
        <f t="shared" si="4"/>
        <v>37.282518641259315</v>
      </c>
      <c r="U49" s="423">
        <f t="shared" si="5"/>
        <v>2.1599999999999997</v>
      </c>
      <c r="V49" s="24"/>
    </row>
    <row r="50" spans="1:22" ht="12.75">
      <c r="A50" s="173"/>
      <c r="B50" s="11"/>
      <c r="C50" s="387" t="s">
        <v>13</v>
      </c>
      <c r="D50" s="15">
        <v>90</v>
      </c>
      <c r="E50" s="15" t="s">
        <v>14</v>
      </c>
      <c r="F50" s="15">
        <v>90</v>
      </c>
      <c r="G50" s="15" t="s">
        <v>14</v>
      </c>
      <c r="H50" s="16">
        <v>8</v>
      </c>
      <c r="I50" s="17"/>
      <c r="J50" s="18"/>
      <c r="K50" s="19"/>
      <c r="L50" s="448">
        <v>10.946</v>
      </c>
      <c r="M50" s="436">
        <v>6000</v>
      </c>
      <c r="N50" s="449">
        <f t="shared" si="0"/>
        <v>65.676000000000002</v>
      </c>
      <c r="O50" s="12">
        <v>1</v>
      </c>
      <c r="P50" s="13">
        <v>1</v>
      </c>
      <c r="Q50" s="14">
        <f t="shared" si="1"/>
        <v>1</v>
      </c>
      <c r="R50" s="422">
        <f t="shared" si="2"/>
        <v>6</v>
      </c>
      <c r="S50" s="423">
        <f t="shared" si="3"/>
        <v>65.676000000000002</v>
      </c>
      <c r="T50" s="424">
        <f t="shared" si="4"/>
        <v>32.888726475424811</v>
      </c>
      <c r="U50" s="423">
        <f t="shared" si="5"/>
        <v>2.16</v>
      </c>
      <c r="V50" s="24"/>
    </row>
    <row r="51" spans="1:22" ht="12.75">
      <c r="A51" s="173"/>
      <c r="B51" s="11"/>
      <c r="C51" s="387" t="s">
        <v>13</v>
      </c>
      <c r="D51" s="15">
        <v>90</v>
      </c>
      <c r="E51" s="15" t="s">
        <v>14</v>
      </c>
      <c r="F51" s="15">
        <v>90</v>
      </c>
      <c r="G51" s="15" t="s">
        <v>14</v>
      </c>
      <c r="H51" s="16">
        <v>10</v>
      </c>
      <c r="I51" s="17"/>
      <c r="J51" s="18"/>
      <c r="K51" s="19"/>
      <c r="L51" s="448">
        <v>13.476000000000001</v>
      </c>
      <c r="M51" s="436">
        <v>6000</v>
      </c>
      <c r="N51" s="449">
        <f t="shared" si="0"/>
        <v>80.855999999999995</v>
      </c>
      <c r="O51" s="12">
        <v>1</v>
      </c>
      <c r="P51" s="13">
        <v>1</v>
      </c>
      <c r="Q51" s="14">
        <f t="shared" si="1"/>
        <v>1</v>
      </c>
      <c r="R51" s="422">
        <f t="shared" si="2"/>
        <v>6</v>
      </c>
      <c r="S51" s="423">
        <f t="shared" si="3"/>
        <v>80.855999999999995</v>
      </c>
      <c r="T51" s="424">
        <f t="shared" si="4"/>
        <v>26.714158504007123</v>
      </c>
      <c r="U51" s="423">
        <f t="shared" si="5"/>
        <v>2.16</v>
      </c>
      <c r="V51" s="24"/>
    </row>
    <row r="52" spans="1:22" ht="12.75">
      <c r="A52" s="173"/>
      <c r="B52" s="11"/>
      <c r="C52" s="387" t="s">
        <v>13</v>
      </c>
      <c r="D52" s="15">
        <v>90</v>
      </c>
      <c r="E52" s="15" t="s">
        <v>14</v>
      </c>
      <c r="F52" s="15">
        <v>90</v>
      </c>
      <c r="G52" s="15" t="s">
        <v>14</v>
      </c>
      <c r="H52" s="16">
        <v>12</v>
      </c>
      <c r="I52" s="17"/>
      <c r="J52" s="18"/>
      <c r="K52" s="19"/>
      <c r="L52" s="448">
        <v>15.94</v>
      </c>
      <c r="M52" s="436">
        <v>6000</v>
      </c>
      <c r="N52" s="449">
        <f t="shared" si="0"/>
        <v>95.64</v>
      </c>
      <c r="O52" s="12">
        <v>1</v>
      </c>
      <c r="P52" s="13">
        <v>1</v>
      </c>
      <c r="Q52" s="14">
        <f t="shared" si="1"/>
        <v>1</v>
      </c>
      <c r="R52" s="422">
        <f t="shared" si="2"/>
        <v>6</v>
      </c>
      <c r="S52" s="423">
        <f t="shared" si="3"/>
        <v>95.64</v>
      </c>
      <c r="T52" s="424">
        <f t="shared" si="4"/>
        <v>22.584692597239648</v>
      </c>
      <c r="U52" s="423">
        <f t="shared" si="5"/>
        <v>2.16</v>
      </c>
      <c r="V52" s="24"/>
    </row>
    <row r="53" spans="1:22" ht="12.75">
      <c r="A53" s="173"/>
      <c r="B53" s="11"/>
      <c r="C53" s="387" t="s">
        <v>13</v>
      </c>
      <c r="D53" s="15">
        <v>100</v>
      </c>
      <c r="E53" s="15" t="s">
        <v>14</v>
      </c>
      <c r="F53" s="15">
        <v>100</v>
      </c>
      <c r="G53" s="15" t="s">
        <v>14</v>
      </c>
      <c r="H53" s="16">
        <v>6</v>
      </c>
      <c r="I53" s="17"/>
      <c r="J53" s="18"/>
      <c r="K53" s="19"/>
      <c r="L53" s="448">
        <v>9.3659999999999997</v>
      </c>
      <c r="M53" s="436">
        <v>6000</v>
      </c>
      <c r="N53" s="449">
        <f t="shared" si="0"/>
        <v>56.195999999999998</v>
      </c>
      <c r="O53" s="12">
        <v>1</v>
      </c>
      <c r="P53" s="13">
        <v>1</v>
      </c>
      <c r="Q53" s="14">
        <f t="shared" si="1"/>
        <v>1</v>
      </c>
      <c r="R53" s="422">
        <f t="shared" si="2"/>
        <v>6</v>
      </c>
      <c r="S53" s="423">
        <f t="shared" si="3"/>
        <v>56.195999999999998</v>
      </c>
      <c r="T53" s="424">
        <f t="shared" si="4"/>
        <v>42.707666026051676</v>
      </c>
      <c r="U53" s="423">
        <f t="shared" si="5"/>
        <v>2.4</v>
      </c>
      <c r="V53" s="24"/>
    </row>
    <row r="54" spans="1:22" ht="12.75">
      <c r="A54" s="173"/>
      <c r="B54" s="11"/>
      <c r="C54" s="388" t="s">
        <v>13</v>
      </c>
      <c r="D54" s="81">
        <v>100</v>
      </c>
      <c r="E54" s="81" t="s">
        <v>14</v>
      </c>
      <c r="F54" s="81">
        <v>100</v>
      </c>
      <c r="G54" s="81" t="s">
        <v>14</v>
      </c>
      <c r="H54" s="82">
        <v>7</v>
      </c>
      <c r="I54" s="17"/>
      <c r="J54" s="18"/>
      <c r="K54" s="19"/>
      <c r="L54" s="450">
        <v>10.83</v>
      </c>
      <c r="M54" s="436">
        <v>6000</v>
      </c>
      <c r="N54" s="449">
        <f t="shared" si="0"/>
        <v>64.98</v>
      </c>
      <c r="O54" s="12">
        <v>1</v>
      </c>
      <c r="P54" s="13">
        <v>1</v>
      </c>
      <c r="Q54" s="14">
        <f t="shared" si="1"/>
        <v>1</v>
      </c>
      <c r="R54" s="422">
        <f t="shared" si="2"/>
        <v>6</v>
      </c>
      <c r="S54" s="423">
        <f t="shared" si="3"/>
        <v>64.98</v>
      </c>
      <c r="T54" s="424">
        <f t="shared" si="4"/>
        <v>36.934441366574333</v>
      </c>
      <c r="U54" s="423">
        <f t="shared" si="5"/>
        <v>2.4000000000000004</v>
      </c>
      <c r="V54" s="24"/>
    </row>
    <row r="55" spans="1:22" ht="12.75">
      <c r="A55" s="173"/>
      <c r="B55" s="11"/>
      <c r="C55" s="388" t="s">
        <v>13</v>
      </c>
      <c r="D55" s="81">
        <v>100</v>
      </c>
      <c r="E55" s="81" t="s">
        <v>14</v>
      </c>
      <c r="F55" s="81">
        <v>100</v>
      </c>
      <c r="G55" s="81" t="s">
        <v>14</v>
      </c>
      <c r="H55" s="82">
        <v>8</v>
      </c>
      <c r="I55" s="17"/>
      <c r="J55" s="18"/>
      <c r="K55" s="19"/>
      <c r="L55" s="450">
        <v>12.276</v>
      </c>
      <c r="M55" s="436">
        <v>6000</v>
      </c>
      <c r="N55" s="449">
        <f t="shared" si="0"/>
        <v>73.656000000000006</v>
      </c>
      <c r="O55" s="12">
        <v>1</v>
      </c>
      <c r="P55" s="13">
        <v>1</v>
      </c>
      <c r="Q55" s="14">
        <f t="shared" si="1"/>
        <v>1</v>
      </c>
      <c r="R55" s="422">
        <f t="shared" si="2"/>
        <v>6</v>
      </c>
      <c r="S55" s="423">
        <f t="shared" si="3"/>
        <v>73.656000000000006</v>
      </c>
      <c r="T55" s="424">
        <f t="shared" si="4"/>
        <v>32.583903551645484</v>
      </c>
      <c r="U55" s="423">
        <f t="shared" si="5"/>
        <v>2.4</v>
      </c>
      <c r="V55" s="24"/>
    </row>
    <row r="56" spans="1:22" ht="12.75">
      <c r="A56" s="173"/>
      <c r="B56" s="11"/>
      <c r="C56" s="388" t="s">
        <v>13</v>
      </c>
      <c r="D56" s="81">
        <v>100</v>
      </c>
      <c r="E56" s="81" t="s">
        <v>14</v>
      </c>
      <c r="F56" s="81">
        <v>100</v>
      </c>
      <c r="G56" s="81" t="s">
        <v>14</v>
      </c>
      <c r="H56" s="82">
        <v>10</v>
      </c>
      <c r="I56" s="17"/>
      <c r="J56" s="18"/>
      <c r="K56" s="19"/>
      <c r="L56" s="450">
        <v>15.12</v>
      </c>
      <c r="M56" s="436">
        <v>6000</v>
      </c>
      <c r="N56" s="449">
        <f t="shared" si="0"/>
        <v>90.72</v>
      </c>
      <c r="O56" s="12">
        <v>1</v>
      </c>
      <c r="P56" s="13">
        <v>1</v>
      </c>
      <c r="Q56" s="14">
        <f t="shared" si="1"/>
        <v>1</v>
      </c>
      <c r="R56" s="422">
        <f t="shared" si="2"/>
        <v>6</v>
      </c>
      <c r="S56" s="423">
        <f t="shared" si="3"/>
        <v>90.72</v>
      </c>
      <c r="T56" s="424">
        <f t="shared" si="4"/>
        <v>26.455026455026456</v>
      </c>
      <c r="U56" s="423">
        <f t="shared" si="5"/>
        <v>2.4</v>
      </c>
      <c r="V56" s="24"/>
    </row>
    <row r="57" spans="1:22" ht="12.75">
      <c r="A57" s="173"/>
      <c r="B57" s="11"/>
      <c r="C57" s="387" t="s">
        <v>13</v>
      </c>
      <c r="D57" s="15">
        <v>100</v>
      </c>
      <c r="E57" s="15" t="s">
        <v>14</v>
      </c>
      <c r="F57" s="15">
        <v>100</v>
      </c>
      <c r="G57" s="15" t="s">
        <v>14</v>
      </c>
      <c r="H57" s="16">
        <v>12</v>
      </c>
      <c r="I57" s="17"/>
      <c r="J57" s="18"/>
      <c r="K57" s="19"/>
      <c r="L57" s="448">
        <v>17.898</v>
      </c>
      <c r="M57" s="436">
        <v>6000</v>
      </c>
      <c r="N57" s="449">
        <f t="shared" si="0"/>
        <v>107.38800000000001</v>
      </c>
      <c r="O57" s="12">
        <v>1</v>
      </c>
      <c r="P57" s="13">
        <v>1</v>
      </c>
      <c r="Q57" s="14">
        <f t="shared" si="1"/>
        <v>1</v>
      </c>
      <c r="R57" s="422">
        <f t="shared" si="2"/>
        <v>6</v>
      </c>
      <c r="S57" s="423">
        <f t="shared" si="3"/>
        <v>107.38800000000001</v>
      </c>
      <c r="T57" s="424">
        <f t="shared" si="4"/>
        <v>22.348865795060902</v>
      </c>
      <c r="U57" s="423">
        <f t="shared" si="5"/>
        <v>2.4000000000000004</v>
      </c>
      <c r="V57" s="24"/>
    </row>
    <row r="58" spans="1:22" ht="12.75">
      <c r="A58" s="173"/>
      <c r="B58" s="11"/>
      <c r="C58" s="387" t="s">
        <v>13</v>
      </c>
      <c r="D58" s="15">
        <v>100</v>
      </c>
      <c r="E58" s="15" t="s">
        <v>14</v>
      </c>
      <c r="F58" s="15">
        <v>100</v>
      </c>
      <c r="G58" s="15" t="s">
        <v>14</v>
      </c>
      <c r="H58" s="16">
        <v>14</v>
      </c>
      <c r="I58" s="17"/>
      <c r="J58" s="18"/>
      <c r="K58" s="19"/>
      <c r="L58" s="448">
        <v>20.611000000000001</v>
      </c>
      <c r="M58" s="436">
        <v>6000</v>
      </c>
      <c r="N58" s="449">
        <f t="shared" si="0"/>
        <v>123.666</v>
      </c>
      <c r="O58" s="12">
        <v>1</v>
      </c>
      <c r="P58" s="13">
        <v>1</v>
      </c>
      <c r="Q58" s="14">
        <f t="shared" si="1"/>
        <v>1</v>
      </c>
      <c r="R58" s="422">
        <f t="shared" si="2"/>
        <v>6</v>
      </c>
      <c r="S58" s="423">
        <f t="shared" si="3"/>
        <v>123.666</v>
      </c>
      <c r="T58" s="424">
        <f t="shared" si="4"/>
        <v>19.407112706807045</v>
      </c>
      <c r="U58" s="423">
        <f t="shared" si="5"/>
        <v>2.4</v>
      </c>
      <c r="V58" s="24"/>
    </row>
    <row r="59" spans="1:22" ht="12.75">
      <c r="A59" s="173"/>
      <c r="B59" s="11"/>
      <c r="C59" s="387" t="s">
        <v>13</v>
      </c>
      <c r="D59" s="15">
        <v>100</v>
      </c>
      <c r="E59" s="15" t="s">
        <v>14</v>
      </c>
      <c r="F59" s="15">
        <v>100</v>
      </c>
      <c r="G59" s="15" t="s">
        <v>14</v>
      </c>
      <c r="H59" s="16">
        <v>16</v>
      </c>
      <c r="I59" s="17"/>
      <c r="J59" s="18"/>
      <c r="K59" s="19"/>
      <c r="L59" s="448">
        <v>23.257000000000001</v>
      </c>
      <c r="M59" s="436">
        <v>6000</v>
      </c>
      <c r="N59" s="449">
        <f t="shared" si="0"/>
        <v>139.542</v>
      </c>
      <c r="O59" s="12">
        <v>1</v>
      </c>
      <c r="P59" s="13">
        <v>1</v>
      </c>
      <c r="Q59" s="14">
        <f t="shared" si="1"/>
        <v>1</v>
      </c>
      <c r="R59" s="422">
        <f t="shared" si="2"/>
        <v>6</v>
      </c>
      <c r="S59" s="423">
        <f t="shared" si="3"/>
        <v>139.542</v>
      </c>
      <c r="T59" s="424">
        <f t="shared" si="4"/>
        <v>17.199122844734916</v>
      </c>
      <c r="U59" s="423">
        <f t="shared" si="5"/>
        <v>2.3999999999999995</v>
      </c>
      <c r="V59" s="24"/>
    </row>
    <row r="60" spans="1:22" ht="12.75">
      <c r="A60" s="173"/>
      <c r="B60" s="11"/>
      <c r="C60" s="387" t="s">
        <v>13</v>
      </c>
      <c r="D60" s="15">
        <v>110</v>
      </c>
      <c r="E60" s="15" t="s">
        <v>14</v>
      </c>
      <c r="F60" s="15">
        <v>110</v>
      </c>
      <c r="G60" s="15" t="s">
        <v>14</v>
      </c>
      <c r="H60" s="16">
        <v>7</v>
      </c>
      <c r="I60" s="17"/>
      <c r="J60" s="18"/>
      <c r="K60" s="19"/>
      <c r="L60" s="448">
        <v>11.928000000000001</v>
      </c>
      <c r="M60" s="436">
        <v>6000</v>
      </c>
      <c r="N60" s="449">
        <f t="shared" si="0"/>
        <v>71.567999999999998</v>
      </c>
      <c r="O60" s="12">
        <v>1</v>
      </c>
      <c r="P60" s="13">
        <v>1</v>
      </c>
      <c r="Q60" s="14">
        <f t="shared" si="1"/>
        <v>1</v>
      </c>
      <c r="R60" s="422">
        <f t="shared" si="2"/>
        <v>6</v>
      </c>
      <c r="S60" s="423">
        <f t="shared" si="3"/>
        <v>71.567999999999998</v>
      </c>
      <c r="T60" s="424">
        <f t="shared" si="4"/>
        <v>36.887994634473507</v>
      </c>
      <c r="U60" s="423">
        <f t="shared" si="5"/>
        <v>2.64</v>
      </c>
      <c r="V60" s="24"/>
    </row>
    <row r="61" spans="1:22" ht="12.75">
      <c r="A61" s="173"/>
      <c r="B61" s="11"/>
      <c r="C61" s="387" t="s">
        <v>13</v>
      </c>
      <c r="D61" s="15">
        <v>110</v>
      </c>
      <c r="E61" s="15" t="s">
        <v>14</v>
      </c>
      <c r="F61" s="15">
        <v>110</v>
      </c>
      <c r="G61" s="15" t="s">
        <v>14</v>
      </c>
      <c r="H61" s="16">
        <v>8</v>
      </c>
      <c r="I61" s="17"/>
      <c r="J61" s="18"/>
      <c r="K61" s="19"/>
      <c r="L61" s="448">
        <v>13.532</v>
      </c>
      <c r="M61" s="436">
        <v>6000</v>
      </c>
      <c r="N61" s="449">
        <f t="shared" si="0"/>
        <v>81.191999999999993</v>
      </c>
      <c r="O61" s="12">
        <v>1</v>
      </c>
      <c r="P61" s="13">
        <v>1</v>
      </c>
      <c r="Q61" s="14">
        <f t="shared" si="1"/>
        <v>1</v>
      </c>
      <c r="R61" s="422">
        <f t="shared" si="2"/>
        <v>6</v>
      </c>
      <c r="S61" s="423">
        <f t="shared" si="3"/>
        <v>81.191999999999993</v>
      </c>
      <c r="T61" s="424">
        <f t="shared" si="4"/>
        <v>32.515518770322203</v>
      </c>
      <c r="U61" s="423">
        <f t="shared" si="5"/>
        <v>2.64</v>
      </c>
      <c r="V61" s="24"/>
    </row>
    <row r="62" spans="1:22" ht="12.75">
      <c r="A62" s="173"/>
      <c r="B62" s="11"/>
      <c r="C62" s="387" t="s">
        <v>13</v>
      </c>
      <c r="D62" s="15">
        <v>110</v>
      </c>
      <c r="E62" s="15" t="s">
        <v>14</v>
      </c>
      <c r="F62" s="15">
        <v>110</v>
      </c>
      <c r="G62" s="15" t="s">
        <v>14</v>
      </c>
      <c r="H62" s="16">
        <v>10</v>
      </c>
      <c r="I62" s="17"/>
      <c r="J62" s="18"/>
      <c r="K62" s="19"/>
      <c r="L62" s="448">
        <v>16.690000000000001</v>
      </c>
      <c r="M62" s="436">
        <v>6000</v>
      </c>
      <c r="N62" s="449">
        <f t="shared" si="0"/>
        <v>100.14000000000001</v>
      </c>
      <c r="O62" s="12">
        <v>1</v>
      </c>
      <c r="P62" s="13">
        <v>1</v>
      </c>
      <c r="Q62" s="14">
        <f t="shared" si="1"/>
        <v>1</v>
      </c>
      <c r="R62" s="422">
        <f t="shared" si="2"/>
        <v>6</v>
      </c>
      <c r="S62" s="423">
        <f t="shared" si="3"/>
        <v>100.14000000000001</v>
      </c>
      <c r="T62" s="424">
        <f t="shared" si="4"/>
        <v>26.363091671659674</v>
      </c>
      <c r="U62" s="423">
        <f t="shared" si="5"/>
        <v>2.64</v>
      </c>
      <c r="V62" s="24"/>
    </row>
    <row r="63" spans="1:22" ht="12.75">
      <c r="A63" s="173"/>
      <c r="B63" s="11"/>
      <c r="C63" s="387" t="s">
        <v>13</v>
      </c>
      <c r="D63" s="15">
        <v>110</v>
      </c>
      <c r="E63" s="15" t="s">
        <v>14</v>
      </c>
      <c r="F63" s="15">
        <v>110</v>
      </c>
      <c r="G63" s="15" t="s">
        <v>14</v>
      </c>
      <c r="H63" s="16">
        <v>12</v>
      </c>
      <c r="I63" s="17"/>
      <c r="J63" s="18"/>
      <c r="K63" s="19"/>
      <c r="L63" s="448">
        <v>19.782</v>
      </c>
      <c r="M63" s="436">
        <v>6000</v>
      </c>
      <c r="N63" s="449">
        <f t="shared" si="0"/>
        <v>118.69199999999999</v>
      </c>
      <c r="O63" s="12">
        <v>1</v>
      </c>
      <c r="P63" s="13">
        <v>1</v>
      </c>
      <c r="Q63" s="14">
        <f t="shared" si="1"/>
        <v>1</v>
      </c>
      <c r="R63" s="422">
        <f t="shared" si="2"/>
        <v>6</v>
      </c>
      <c r="S63" s="423">
        <f t="shared" si="3"/>
        <v>118.69199999999999</v>
      </c>
      <c r="T63" s="424">
        <f t="shared" si="4"/>
        <v>22.242442624608231</v>
      </c>
      <c r="U63" s="423">
        <f t="shared" si="5"/>
        <v>2.64</v>
      </c>
      <c r="V63" s="24"/>
    </row>
    <row r="64" spans="1:22" ht="12.75">
      <c r="A64" s="173"/>
      <c r="B64" s="11"/>
      <c r="C64" s="387" t="s">
        <v>13</v>
      </c>
      <c r="D64" s="15">
        <v>110</v>
      </c>
      <c r="E64" s="15" t="s">
        <v>14</v>
      </c>
      <c r="F64" s="15">
        <v>110</v>
      </c>
      <c r="G64" s="15" t="s">
        <v>14</v>
      </c>
      <c r="H64" s="16">
        <v>14</v>
      </c>
      <c r="I64" s="17"/>
      <c r="J64" s="18"/>
      <c r="K64" s="19"/>
      <c r="L64" s="448">
        <v>22.809000000000001</v>
      </c>
      <c r="M64" s="436">
        <v>6000</v>
      </c>
      <c r="N64" s="449">
        <f t="shared" si="0"/>
        <v>136.85400000000001</v>
      </c>
      <c r="O64" s="12">
        <v>1</v>
      </c>
      <c r="P64" s="13">
        <v>1</v>
      </c>
      <c r="Q64" s="14">
        <f t="shared" si="1"/>
        <v>1</v>
      </c>
      <c r="R64" s="422">
        <f t="shared" si="2"/>
        <v>6</v>
      </c>
      <c r="S64" s="423">
        <f t="shared" si="3"/>
        <v>136.85400000000001</v>
      </c>
      <c r="T64" s="424">
        <f t="shared" si="4"/>
        <v>19.29063089131483</v>
      </c>
      <c r="U64" s="423">
        <f t="shared" si="5"/>
        <v>2.64</v>
      </c>
      <c r="V64" s="24"/>
    </row>
    <row r="65" spans="1:22" ht="12.75">
      <c r="A65" s="173"/>
      <c r="B65" s="11"/>
      <c r="C65" s="388" t="s">
        <v>13</v>
      </c>
      <c r="D65" s="81">
        <v>125</v>
      </c>
      <c r="E65" s="81" t="s">
        <v>14</v>
      </c>
      <c r="F65" s="81">
        <v>125</v>
      </c>
      <c r="G65" s="81" t="s">
        <v>14</v>
      </c>
      <c r="H65" s="82">
        <v>8</v>
      </c>
      <c r="I65" s="17"/>
      <c r="J65" s="18"/>
      <c r="K65" s="19"/>
      <c r="L65" s="450">
        <v>15.504</v>
      </c>
      <c r="M65" s="436">
        <v>6000</v>
      </c>
      <c r="N65" s="449">
        <f t="shared" si="0"/>
        <v>93.024000000000001</v>
      </c>
      <c r="O65" s="12">
        <v>1</v>
      </c>
      <c r="P65" s="13">
        <v>1</v>
      </c>
      <c r="Q65" s="14">
        <f t="shared" si="1"/>
        <v>1</v>
      </c>
      <c r="R65" s="422">
        <f t="shared" si="2"/>
        <v>6</v>
      </c>
      <c r="S65" s="423">
        <f t="shared" si="3"/>
        <v>93.024000000000001</v>
      </c>
      <c r="T65" s="424">
        <f t="shared" si="4"/>
        <v>32.249742002063982</v>
      </c>
      <c r="U65" s="423">
        <f t="shared" si="5"/>
        <v>3</v>
      </c>
      <c r="V65" s="24"/>
    </row>
    <row r="66" spans="1:22" ht="12.75">
      <c r="A66" s="173"/>
      <c r="B66" s="11"/>
      <c r="C66" s="388" t="s">
        <v>13</v>
      </c>
      <c r="D66" s="81">
        <v>125</v>
      </c>
      <c r="E66" s="81" t="s">
        <v>14</v>
      </c>
      <c r="F66" s="81">
        <v>125</v>
      </c>
      <c r="G66" s="81" t="s">
        <v>14</v>
      </c>
      <c r="H66" s="82">
        <v>10</v>
      </c>
      <c r="I66" s="17"/>
      <c r="J66" s="18"/>
      <c r="K66" s="19"/>
      <c r="L66" s="450">
        <v>19.132999999999999</v>
      </c>
      <c r="M66" s="436">
        <v>6000</v>
      </c>
      <c r="N66" s="449">
        <f t="shared" si="0"/>
        <v>114.798</v>
      </c>
      <c r="O66" s="12">
        <v>1</v>
      </c>
      <c r="P66" s="13">
        <v>1</v>
      </c>
      <c r="Q66" s="14">
        <f t="shared" si="1"/>
        <v>1</v>
      </c>
      <c r="R66" s="422">
        <f t="shared" si="2"/>
        <v>6</v>
      </c>
      <c r="S66" s="423">
        <f t="shared" si="3"/>
        <v>114.798</v>
      </c>
      <c r="T66" s="424">
        <f t="shared" si="4"/>
        <v>26.132859457481839</v>
      </c>
      <c r="U66" s="423">
        <f t="shared" si="5"/>
        <v>3</v>
      </c>
      <c r="V66" s="24"/>
    </row>
    <row r="67" spans="1:22" ht="12.75">
      <c r="A67" s="173"/>
      <c r="B67" s="11"/>
      <c r="C67" s="387" t="s">
        <v>13</v>
      </c>
      <c r="D67" s="15">
        <v>125</v>
      </c>
      <c r="E67" s="15" t="s">
        <v>14</v>
      </c>
      <c r="F67" s="15">
        <v>125</v>
      </c>
      <c r="G67" s="15" t="s">
        <v>14</v>
      </c>
      <c r="H67" s="16">
        <v>12</v>
      </c>
      <c r="I67" s="17"/>
      <c r="J67" s="18"/>
      <c r="K67" s="19"/>
      <c r="L67" s="448">
        <v>22.696000000000002</v>
      </c>
      <c r="M67" s="436">
        <v>6000</v>
      </c>
      <c r="N67" s="449">
        <f t="shared" si="0"/>
        <v>136.17599999999999</v>
      </c>
      <c r="O67" s="12">
        <v>1</v>
      </c>
      <c r="P67" s="13">
        <v>1</v>
      </c>
      <c r="Q67" s="14">
        <f t="shared" si="1"/>
        <v>1</v>
      </c>
      <c r="R67" s="422">
        <f t="shared" si="2"/>
        <v>6</v>
      </c>
      <c r="S67" s="423">
        <f t="shared" si="3"/>
        <v>136.17599999999999</v>
      </c>
      <c r="T67" s="424">
        <f t="shared" si="4"/>
        <v>22.030313711667251</v>
      </c>
      <c r="U67" s="423">
        <f t="shared" si="5"/>
        <v>2.9999999999999991</v>
      </c>
      <c r="V67" s="24"/>
    </row>
    <row r="68" spans="1:22" ht="12.75">
      <c r="A68" s="173"/>
      <c r="B68" s="11"/>
      <c r="C68" s="387" t="s">
        <v>13</v>
      </c>
      <c r="D68" s="15">
        <v>125</v>
      </c>
      <c r="E68" s="15" t="s">
        <v>14</v>
      </c>
      <c r="F68" s="15">
        <v>125</v>
      </c>
      <c r="G68" s="15" t="s">
        <v>14</v>
      </c>
      <c r="H68" s="16">
        <v>14</v>
      </c>
      <c r="I68" s="17"/>
      <c r="J68" s="18"/>
      <c r="K68" s="19"/>
      <c r="L68" s="448">
        <v>26.193000000000001</v>
      </c>
      <c r="M68" s="436">
        <v>6000</v>
      </c>
      <c r="N68" s="449">
        <f t="shared" ref="N68:N81" si="6">L68*M68/1000</f>
        <v>157.15799999999999</v>
      </c>
      <c r="O68" s="12">
        <v>1</v>
      </c>
      <c r="P68" s="13">
        <v>1</v>
      </c>
      <c r="Q68" s="14">
        <f t="shared" ref="Q68:Q81" si="7">O68*P68</f>
        <v>1</v>
      </c>
      <c r="R68" s="422">
        <f t="shared" ref="R68:R81" si="8">M68*Q68/1000</f>
        <v>6</v>
      </c>
      <c r="S68" s="423">
        <f t="shared" ref="S68:S81" si="9">N68*Q68</f>
        <v>157.15799999999999</v>
      </c>
      <c r="T68" s="424">
        <f t="shared" ref="T68:T81" si="10">(D68+F68)*2/L68</f>
        <v>19.089069598747756</v>
      </c>
      <c r="U68" s="423">
        <f t="shared" ref="U68:U81" si="11">T68*S68/1000</f>
        <v>2.9999999999999996</v>
      </c>
      <c r="V68" s="24"/>
    </row>
    <row r="69" spans="1:22" ht="12.75">
      <c r="A69" s="173"/>
      <c r="B69" s="11"/>
      <c r="C69" s="387" t="s">
        <v>13</v>
      </c>
      <c r="D69" s="15">
        <v>140</v>
      </c>
      <c r="E69" s="15" t="s">
        <v>14</v>
      </c>
      <c r="F69" s="15">
        <v>140</v>
      </c>
      <c r="G69" s="15" t="s">
        <v>14</v>
      </c>
      <c r="H69" s="16">
        <v>10</v>
      </c>
      <c r="I69" s="17"/>
      <c r="J69" s="18"/>
      <c r="K69" s="19"/>
      <c r="L69" s="448">
        <v>21.488</v>
      </c>
      <c r="M69" s="436">
        <v>6000</v>
      </c>
      <c r="N69" s="449">
        <f t="shared" si="6"/>
        <v>128.928</v>
      </c>
      <c r="O69" s="12">
        <v>1</v>
      </c>
      <c r="P69" s="13">
        <v>1</v>
      </c>
      <c r="Q69" s="14">
        <f t="shared" si="7"/>
        <v>1</v>
      </c>
      <c r="R69" s="422">
        <f t="shared" si="8"/>
        <v>6</v>
      </c>
      <c r="S69" s="423">
        <f t="shared" si="9"/>
        <v>128.928</v>
      </c>
      <c r="T69" s="424">
        <f t="shared" si="10"/>
        <v>26.061057334326136</v>
      </c>
      <c r="U69" s="423">
        <f t="shared" si="11"/>
        <v>3.36</v>
      </c>
      <c r="V69" s="24"/>
    </row>
    <row r="70" spans="1:22" ht="12.75">
      <c r="A70" s="173"/>
      <c r="B70" s="11"/>
      <c r="C70" s="387" t="s">
        <v>13</v>
      </c>
      <c r="D70" s="15">
        <v>140</v>
      </c>
      <c r="E70" s="15" t="s">
        <v>14</v>
      </c>
      <c r="F70" s="15">
        <v>140</v>
      </c>
      <c r="G70" s="15" t="s">
        <v>14</v>
      </c>
      <c r="H70" s="16">
        <v>12</v>
      </c>
      <c r="I70" s="17"/>
      <c r="J70" s="18"/>
      <c r="K70" s="19"/>
      <c r="L70" s="448">
        <v>25.521999999999998</v>
      </c>
      <c r="M70" s="436">
        <v>6000</v>
      </c>
      <c r="N70" s="449">
        <f t="shared" si="6"/>
        <v>153.13200000000001</v>
      </c>
      <c r="O70" s="12">
        <v>1</v>
      </c>
      <c r="P70" s="13">
        <v>1</v>
      </c>
      <c r="Q70" s="14">
        <f t="shared" si="7"/>
        <v>1</v>
      </c>
      <c r="R70" s="422">
        <f t="shared" si="8"/>
        <v>6</v>
      </c>
      <c r="S70" s="423">
        <f t="shared" si="9"/>
        <v>153.13200000000001</v>
      </c>
      <c r="T70" s="424">
        <f t="shared" si="10"/>
        <v>21.941854086670325</v>
      </c>
      <c r="U70" s="423">
        <f t="shared" si="11"/>
        <v>3.3600000000000003</v>
      </c>
      <c r="V70" s="24"/>
    </row>
    <row r="71" spans="1:22" ht="12.75">
      <c r="A71" s="173"/>
      <c r="B71" s="11"/>
      <c r="C71" s="387" t="s">
        <v>13</v>
      </c>
      <c r="D71" s="15">
        <v>140</v>
      </c>
      <c r="E71" s="15" t="s">
        <v>14</v>
      </c>
      <c r="F71" s="15">
        <v>140</v>
      </c>
      <c r="G71" s="15" t="s">
        <v>14</v>
      </c>
      <c r="H71" s="16">
        <v>14</v>
      </c>
      <c r="I71" s="17"/>
      <c r="J71" s="18"/>
      <c r="K71" s="19"/>
      <c r="L71" s="448">
        <v>29.49</v>
      </c>
      <c r="M71" s="436">
        <v>6000</v>
      </c>
      <c r="N71" s="449">
        <f t="shared" si="6"/>
        <v>176.94</v>
      </c>
      <c r="O71" s="12">
        <v>1</v>
      </c>
      <c r="P71" s="13">
        <v>1</v>
      </c>
      <c r="Q71" s="14">
        <f t="shared" si="7"/>
        <v>1</v>
      </c>
      <c r="R71" s="422">
        <f t="shared" si="8"/>
        <v>6</v>
      </c>
      <c r="S71" s="423">
        <f t="shared" si="9"/>
        <v>176.94</v>
      </c>
      <c r="T71" s="424">
        <f t="shared" si="10"/>
        <v>18.989487962021027</v>
      </c>
      <c r="U71" s="423">
        <f t="shared" si="11"/>
        <v>3.3600000000000003</v>
      </c>
      <c r="V71" s="24"/>
    </row>
    <row r="72" spans="1:22" ht="12.75">
      <c r="A72" s="173"/>
      <c r="B72" s="11"/>
      <c r="C72" s="387" t="s">
        <v>13</v>
      </c>
      <c r="D72" s="15">
        <v>140</v>
      </c>
      <c r="E72" s="15" t="s">
        <v>14</v>
      </c>
      <c r="F72" s="15">
        <v>140</v>
      </c>
      <c r="G72" s="15" t="s">
        <v>14</v>
      </c>
      <c r="H72" s="16">
        <v>16</v>
      </c>
      <c r="I72" s="17"/>
      <c r="J72" s="18"/>
      <c r="K72" s="19"/>
      <c r="L72" s="448">
        <v>33.393000000000001</v>
      </c>
      <c r="M72" s="436">
        <v>6000</v>
      </c>
      <c r="N72" s="449">
        <f t="shared" si="6"/>
        <v>200.358</v>
      </c>
      <c r="O72" s="12">
        <v>1</v>
      </c>
      <c r="P72" s="13">
        <v>1</v>
      </c>
      <c r="Q72" s="14">
        <f t="shared" si="7"/>
        <v>1</v>
      </c>
      <c r="R72" s="422">
        <f t="shared" si="8"/>
        <v>6</v>
      </c>
      <c r="S72" s="423">
        <f t="shared" si="9"/>
        <v>200.358</v>
      </c>
      <c r="T72" s="424">
        <f t="shared" si="10"/>
        <v>16.769981732698469</v>
      </c>
      <c r="U72" s="423">
        <f t="shared" si="11"/>
        <v>3.36</v>
      </c>
      <c r="V72" s="24"/>
    </row>
    <row r="73" spans="1:22" ht="12.75">
      <c r="A73" s="173"/>
      <c r="B73" s="11"/>
      <c r="C73" s="387" t="s">
        <v>13</v>
      </c>
      <c r="D73" s="15">
        <v>160</v>
      </c>
      <c r="E73" s="15" t="s">
        <v>14</v>
      </c>
      <c r="F73" s="15">
        <v>160</v>
      </c>
      <c r="G73" s="15" t="s">
        <v>14</v>
      </c>
      <c r="H73" s="16">
        <v>10</v>
      </c>
      <c r="I73" s="17"/>
      <c r="J73" s="18"/>
      <c r="K73" s="19"/>
      <c r="L73" s="448">
        <v>24.728999999999999</v>
      </c>
      <c r="M73" s="436">
        <v>6000</v>
      </c>
      <c r="N73" s="449">
        <f t="shared" si="6"/>
        <v>148.374</v>
      </c>
      <c r="O73" s="12">
        <v>1</v>
      </c>
      <c r="P73" s="13">
        <v>1</v>
      </c>
      <c r="Q73" s="14">
        <f t="shared" si="7"/>
        <v>1</v>
      </c>
      <c r="R73" s="422">
        <f t="shared" si="8"/>
        <v>6</v>
      </c>
      <c r="S73" s="423">
        <f t="shared" si="9"/>
        <v>148.374</v>
      </c>
      <c r="T73" s="424">
        <f t="shared" si="10"/>
        <v>25.880545108981359</v>
      </c>
      <c r="U73" s="423">
        <f t="shared" si="11"/>
        <v>3.84</v>
      </c>
      <c r="V73" s="24"/>
    </row>
    <row r="74" spans="1:22" ht="12.75">
      <c r="A74" s="173"/>
      <c r="B74" s="11"/>
      <c r="C74" s="387" t="s">
        <v>13</v>
      </c>
      <c r="D74" s="15">
        <v>160</v>
      </c>
      <c r="E74" s="15" t="s">
        <v>14</v>
      </c>
      <c r="F74" s="15">
        <v>160</v>
      </c>
      <c r="G74" s="15" t="s">
        <v>14</v>
      </c>
      <c r="H74" s="16">
        <v>12</v>
      </c>
      <c r="I74" s="17"/>
      <c r="J74" s="18"/>
      <c r="K74" s="19"/>
      <c r="L74" s="448">
        <v>29.390999999999998</v>
      </c>
      <c r="M74" s="436">
        <v>6000</v>
      </c>
      <c r="N74" s="449">
        <f t="shared" si="6"/>
        <v>176.346</v>
      </c>
      <c r="O74" s="12">
        <v>1</v>
      </c>
      <c r="P74" s="13">
        <v>1</v>
      </c>
      <c r="Q74" s="14">
        <f t="shared" si="7"/>
        <v>1</v>
      </c>
      <c r="R74" s="422">
        <f t="shared" si="8"/>
        <v>6</v>
      </c>
      <c r="S74" s="423">
        <f t="shared" si="9"/>
        <v>176.346</v>
      </c>
      <c r="T74" s="424">
        <f t="shared" si="10"/>
        <v>21.775373413630025</v>
      </c>
      <c r="U74" s="423">
        <f t="shared" si="11"/>
        <v>3.8400000000000003</v>
      </c>
      <c r="V74" s="24"/>
    </row>
    <row r="75" spans="1:22" ht="12.75">
      <c r="A75" s="173"/>
      <c r="B75" s="11"/>
      <c r="C75" s="387" t="s">
        <v>13</v>
      </c>
      <c r="D75" s="15">
        <v>160</v>
      </c>
      <c r="E75" s="15" t="s">
        <v>14</v>
      </c>
      <c r="F75" s="15">
        <v>160</v>
      </c>
      <c r="G75" s="15" t="s">
        <v>14</v>
      </c>
      <c r="H75" s="16">
        <v>14</v>
      </c>
      <c r="I75" s="17"/>
      <c r="J75" s="18"/>
      <c r="K75" s="19"/>
      <c r="L75" s="448">
        <v>33.987000000000002</v>
      </c>
      <c r="M75" s="436">
        <v>6000</v>
      </c>
      <c r="N75" s="449">
        <f t="shared" si="6"/>
        <v>203.922</v>
      </c>
      <c r="O75" s="12">
        <v>1</v>
      </c>
      <c r="P75" s="13">
        <v>1</v>
      </c>
      <c r="Q75" s="14">
        <f t="shared" si="7"/>
        <v>1</v>
      </c>
      <c r="R75" s="422">
        <f t="shared" si="8"/>
        <v>6</v>
      </c>
      <c r="S75" s="423">
        <f t="shared" si="9"/>
        <v>203.922</v>
      </c>
      <c r="T75" s="424">
        <f t="shared" si="10"/>
        <v>18.830729396533968</v>
      </c>
      <c r="U75" s="423">
        <f t="shared" si="11"/>
        <v>3.84</v>
      </c>
      <c r="V75" s="24"/>
    </row>
    <row r="76" spans="1:22" ht="12.75">
      <c r="A76" s="173"/>
      <c r="B76" s="11"/>
      <c r="C76" s="387" t="s">
        <v>13</v>
      </c>
      <c r="D76" s="15">
        <v>160</v>
      </c>
      <c r="E76" s="15" t="s">
        <v>14</v>
      </c>
      <c r="F76" s="15">
        <v>160</v>
      </c>
      <c r="G76" s="15" t="s">
        <v>14</v>
      </c>
      <c r="H76" s="16">
        <v>16</v>
      </c>
      <c r="I76" s="17"/>
      <c r="J76" s="18"/>
      <c r="K76" s="19"/>
      <c r="L76" s="448">
        <v>38.518000000000001</v>
      </c>
      <c r="M76" s="436">
        <v>6000</v>
      </c>
      <c r="N76" s="449">
        <f t="shared" si="6"/>
        <v>231.108</v>
      </c>
      <c r="O76" s="12">
        <v>1</v>
      </c>
      <c r="P76" s="13">
        <v>1</v>
      </c>
      <c r="Q76" s="14">
        <f t="shared" si="7"/>
        <v>1</v>
      </c>
      <c r="R76" s="422">
        <f t="shared" si="8"/>
        <v>6</v>
      </c>
      <c r="S76" s="423">
        <f t="shared" si="9"/>
        <v>231.108</v>
      </c>
      <c r="T76" s="424">
        <f t="shared" si="10"/>
        <v>16.615608287034632</v>
      </c>
      <c r="U76" s="423">
        <f t="shared" si="11"/>
        <v>3.84</v>
      </c>
      <c r="V76" s="24"/>
    </row>
    <row r="77" spans="1:22" ht="12.75">
      <c r="A77" s="173"/>
      <c r="B77" s="11"/>
      <c r="C77" s="387" t="s">
        <v>13</v>
      </c>
      <c r="D77" s="15">
        <v>180</v>
      </c>
      <c r="E77" s="15" t="s">
        <v>14</v>
      </c>
      <c r="F77" s="15">
        <v>180</v>
      </c>
      <c r="G77" s="15" t="s">
        <v>14</v>
      </c>
      <c r="H77" s="16">
        <v>12</v>
      </c>
      <c r="I77" s="17"/>
      <c r="J77" s="18"/>
      <c r="K77" s="19"/>
      <c r="L77" s="448">
        <v>33.158999999999999</v>
      </c>
      <c r="M77" s="436">
        <v>6000</v>
      </c>
      <c r="N77" s="449">
        <f t="shared" si="6"/>
        <v>198.95400000000001</v>
      </c>
      <c r="O77" s="12">
        <v>1</v>
      </c>
      <c r="P77" s="13">
        <v>1</v>
      </c>
      <c r="Q77" s="14">
        <f t="shared" si="7"/>
        <v>1</v>
      </c>
      <c r="R77" s="422">
        <f t="shared" si="8"/>
        <v>6</v>
      </c>
      <c r="S77" s="423">
        <f t="shared" si="9"/>
        <v>198.95400000000001</v>
      </c>
      <c r="T77" s="424">
        <f t="shared" si="10"/>
        <v>21.713561928888087</v>
      </c>
      <c r="U77" s="423">
        <f t="shared" si="11"/>
        <v>4.3200000000000012</v>
      </c>
      <c r="V77" s="24"/>
    </row>
    <row r="78" spans="1:22" ht="12.75">
      <c r="A78" s="173"/>
      <c r="B78" s="11"/>
      <c r="C78" s="387" t="s">
        <v>13</v>
      </c>
      <c r="D78" s="15">
        <v>180</v>
      </c>
      <c r="E78" s="15" t="s">
        <v>14</v>
      </c>
      <c r="F78" s="15">
        <v>180</v>
      </c>
      <c r="G78" s="15" t="s">
        <v>14</v>
      </c>
      <c r="H78" s="16">
        <v>14</v>
      </c>
      <c r="I78" s="17"/>
      <c r="J78" s="18"/>
      <c r="K78" s="19"/>
      <c r="L78" s="448">
        <v>38.383000000000003</v>
      </c>
      <c r="M78" s="436">
        <v>6000</v>
      </c>
      <c r="N78" s="449">
        <f t="shared" si="6"/>
        <v>230.29800000000003</v>
      </c>
      <c r="O78" s="12">
        <v>1</v>
      </c>
      <c r="P78" s="13">
        <v>1</v>
      </c>
      <c r="Q78" s="14">
        <f t="shared" si="7"/>
        <v>1</v>
      </c>
      <c r="R78" s="422">
        <f t="shared" si="8"/>
        <v>6</v>
      </c>
      <c r="S78" s="423">
        <f t="shared" si="9"/>
        <v>230.29800000000003</v>
      </c>
      <c r="T78" s="424">
        <f t="shared" si="10"/>
        <v>18.758304457702629</v>
      </c>
      <c r="U78" s="423">
        <f t="shared" si="11"/>
        <v>4.3200000000000012</v>
      </c>
      <c r="V78" s="24"/>
    </row>
    <row r="79" spans="1:22" ht="12.75">
      <c r="A79" s="173"/>
      <c r="B79" s="11"/>
      <c r="C79" s="387" t="s">
        <v>13</v>
      </c>
      <c r="D79" s="15">
        <v>180</v>
      </c>
      <c r="E79" s="15" t="s">
        <v>14</v>
      </c>
      <c r="F79" s="15">
        <v>180</v>
      </c>
      <c r="G79" s="15" t="s">
        <v>14</v>
      </c>
      <c r="H79" s="16">
        <v>16</v>
      </c>
      <c r="I79" s="17"/>
      <c r="J79" s="18"/>
      <c r="K79" s="19"/>
      <c r="L79" s="448">
        <v>43.542000000000002</v>
      </c>
      <c r="M79" s="436">
        <v>6000</v>
      </c>
      <c r="N79" s="449">
        <f t="shared" si="6"/>
        <v>261.25200000000001</v>
      </c>
      <c r="O79" s="12">
        <v>1</v>
      </c>
      <c r="P79" s="13">
        <v>1</v>
      </c>
      <c r="Q79" s="14">
        <f t="shared" si="7"/>
        <v>1</v>
      </c>
      <c r="R79" s="422">
        <f t="shared" si="8"/>
        <v>6</v>
      </c>
      <c r="S79" s="423">
        <f t="shared" si="9"/>
        <v>261.25200000000001</v>
      </c>
      <c r="T79" s="424">
        <f t="shared" si="10"/>
        <v>16.53575857792476</v>
      </c>
      <c r="U79" s="423">
        <f t="shared" si="11"/>
        <v>4.32</v>
      </c>
      <c r="V79" s="24"/>
    </row>
    <row r="80" spans="1:22" ht="12.75">
      <c r="A80" s="173"/>
      <c r="B80" s="11"/>
      <c r="C80" s="387" t="s">
        <v>13</v>
      </c>
      <c r="D80" s="15">
        <v>180</v>
      </c>
      <c r="E80" s="15" t="s">
        <v>14</v>
      </c>
      <c r="F80" s="15">
        <v>180</v>
      </c>
      <c r="G80" s="15" t="s">
        <v>14</v>
      </c>
      <c r="H80" s="16">
        <v>18</v>
      </c>
      <c r="I80" s="17"/>
      <c r="J80" s="18"/>
      <c r="K80" s="19"/>
      <c r="L80" s="448">
        <v>48.634</v>
      </c>
      <c r="M80" s="436">
        <v>6000</v>
      </c>
      <c r="N80" s="449">
        <f t="shared" si="6"/>
        <v>291.80399999999997</v>
      </c>
      <c r="O80" s="12">
        <v>1</v>
      </c>
      <c r="P80" s="13">
        <v>1</v>
      </c>
      <c r="Q80" s="14">
        <f t="shared" si="7"/>
        <v>1</v>
      </c>
      <c r="R80" s="422">
        <f t="shared" si="8"/>
        <v>6</v>
      </c>
      <c r="S80" s="423">
        <f t="shared" si="9"/>
        <v>291.80399999999997</v>
      </c>
      <c r="T80" s="424">
        <f t="shared" si="10"/>
        <v>14.804457786733561</v>
      </c>
      <c r="U80" s="423">
        <f t="shared" si="11"/>
        <v>4.32</v>
      </c>
      <c r="V80" s="24"/>
    </row>
    <row r="81" spans="1:22" ht="12.75">
      <c r="A81" s="173"/>
      <c r="B81" s="11"/>
      <c r="C81" s="387" t="s">
        <v>13</v>
      </c>
      <c r="D81" s="15">
        <v>200</v>
      </c>
      <c r="E81" s="15" t="s">
        <v>14</v>
      </c>
      <c r="F81" s="15">
        <v>200</v>
      </c>
      <c r="G81" s="15" t="s">
        <v>14</v>
      </c>
      <c r="H81" s="16">
        <v>14</v>
      </c>
      <c r="I81" s="17"/>
      <c r="J81" s="18"/>
      <c r="K81" s="19"/>
      <c r="L81" s="448">
        <v>42.893999999999998</v>
      </c>
      <c r="M81" s="436">
        <v>6000</v>
      </c>
      <c r="N81" s="449">
        <f t="shared" si="6"/>
        <v>257.36399999999998</v>
      </c>
      <c r="O81" s="12">
        <v>1</v>
      </c>
      <c r="P81" s="13">
        <v>1</v>
      </c>
      <c r="Q81" s="14">
        <f t="shared" si="7"/>
        <v>1</v>
      </c>
      <c r="R81" s="422">
        <f t="shared" si="8"/>
        <v>6</v>
      </c>
      <c r="S81" s="423">
        <f t="shared" si="9"/>
        <v>257.36399999999998</v>
      </c>
      <c r="T81" s="424">
        <f t="shared" si="10"/>
        <v>18.650627127337156</v>
      </c>
      <c r="U81" s="423">
        <f t="shared" si="11"/>
        <v>4.7999999999999989</v>
      </c>
      <c r="V81" s="24"/>
    </row>
    <row r="82" spans="1:22" ht="12.75">
      <c r="A82" s="173"/>
      <c r="B82" s="11"/>
      <c r="C82" s="387" t="s">
        <v>13</v>
      </c>
      <c r="D82" s="15">
        <v>200</v>
      </c>
      <c r="E82" s="15" t="s">
        <v>14</v>
      </c>
      <c r="F82" s="15">
        <v>200</v>
      </c>
      <c r="G82" s="15" t="s">
        <v>14</v>
      </c>
      <c r="H82" s="16">
        <v>16</v>
      </c>
      <c r="I82" s="17"/>
      <c r="J82" s="18"/>
      <c r="K82" s="19"/>
      <c r="L82" s="448">
        <v>48.68</v>
      </c>
      <c r="M82" s="436">
        <v>6000</v>
      </c>
      <c r="N82" s="449">
        <f>L82*M82/1000</f>
        <v>292.08</v>
      </c>
      <c r="O82" s="12">
        <v>1</v>
      </c>
      <c r="P82" s="13">
        <v>1</v>
      </c>
      <c r="Q82" s="14">
        <f>O82*P82</f>
        <v>1</v>
      </c>
      <c r="R82" s="422">
        <f>M82*Q82/1000</f>
        <v>6</v>
      </c>
      <c r="S82" s="423">
        <f>N82*Q82</f>
        <v>292.08</v>
      </c>
      <c r="T82" s="424">
        <f>(D82+F82)*2/L82</f>
        <v>16.433853738701725</v>
      </c>
      <c r="U82" s="423">
        <f>T82*S82/1000</f>
        <v>4.7999999999999989</v>
      </c>
      <c r="V82" s="24"/>
    </row>
    <row r="83" spans="1:22" ht="12.75">
      <c r="A83" s="173"/>
      <c r="B83" s="11"/>
      <c r="C83" s="387" t="s">
        <v>13</v>
      </c>
      <c r="D83" s="15">
        <v>200</v>
      </c>
      <c r="E83" s="15" t="s">
        <v>14</v>
      </c>
      <c r="F83" s="15">
        <v>200</v>
      </c>
      <c r="G83" s="15" t="s">
        <v>14</v>
      </c>
      <c r="H83" s="16">
        <v>18</v>
      </c>
      <c r="I83" s="17"/>
      <c r="J83" s="18"/>
      <c r="K83" s="19"/>
      <c r="L83" s="448">
        <v>54.401000000000003</v>
      </c>
      <c r="M83" s="436">
        <v>6000</v>
      </c>
      <c r="N83" s="449">
        <f>L83*M83/1000</f>
        <v>326.40600000000001</v>
      </c>
      <c r="O83" s="12">
        <v>1</v>
      </c>
      <c r="P83" s="13">
        <v>1</v>
      </c>
      <c r="Q83" s="14">
        <f>O83*P83</f>
        <v>1</v>
      </c>
      <c r="R83" s="422">
        <f>M83*Q83/1000</f>
        <v>6</v>
      </c>
      <c r="S83" s="423">
        <f>N83*Q83</f>
        <v>326.40600000000001</v>
      </c>
      <c r="T83" s="424">
        <f>(D83+F83)*2/L83</f>
        <v>14.70561202919064</v>
      </c>
      <c r="U83" s="423">
        <f>T83*S83/1000</f>
        <v>4.8</v>
      </c>
      <c r="V83" s="24"/>
    </row>
    <row r="84" spans="1:22" ht="12.75">
      <c r="A84" s="173"/>
      <c r="B84" s="11"/>
      <c r="C84" s="387" t="s">
        <v>13</v>
      </c>
      <c r="D84" s="15">
        <v>200</v>
      </c>
      <c r="E84" s="15" t="s">
        <v>14</v>
      </c>
      <c r="F84" s="15">
        <v>200</v>
      </c>
      <c r="G84" s="15" t="s">
        <v>14</v>
      </c>
      <c r="H84" s="16">
        <v>20</v>
      </c>
      <c r="I84" s="17"/>
      <c r="J84" s="18"/>
      <c r="K84" s="19"/>
      <c r="L84" s="448">
        <v>60.055999999999997</v>
      </c>
      <c r="M84" s="436">
        <v>6000</v>
      </c>
      <c r="N84" s="449">
        <f>L84*M84/1000</f>
        <v>360.33600000000001</v>
      </c>
      <c r="O84" s="12">
        <v>1</v>
      </c>
      <c r="P84" s="13">
        <v>1</v>
      </c>
      <c r="Q84" s="14">
        <f>O84*P84</f>
        <v>1</v>
      </c>
      <c r="R84" s="422">
        <f>M84*Q84/1000</f>
        <v>6</v>
      </c>
      <c r="S84" s="423">
        <f>N84*Q84</f>
        <v>360.33600000000001</v>
      </c>
      <c r="T84" s="424">
        <f>(D84+F84)*2/L84</f>
        <v>13.320900492873319</v>
      </c>
      <c r="U84" s="423">
        <f>T84*S84/1000</f>
        <v>4.8</v>
      </c>
      <c r="V84" s="24"/>
    </row>
    <row r="85" spans="1:22" ht="13.5" thickBot="1">
      <c r="A85" s="177"/>
      <c r="B85" s="176"/>
      <c r="C85" s="389" t="s">
        <v>13</v>
      </c>
      <c r="D85" s="178">
        <v>200</v>
      </c>
      <c r="E85" s="178" t="s">
        <v>14</v>
      </c>
      <c r="F85" s="178">
        <v>200</v>
      </c>
      <c r="G85" s="178" t="s">
        <v>14</v>
      </c>
      <c r="H85" s="179">
        <v>24</v>
      </c>
      <c r="I85" s="158"/>
      <c r="J85" s="180"/>
      <c r="K85" s="117"/>
      <c r="L85" s="451">
        <v>71.168000000000006</v>
      </c>
      <c r="M85" s="452">
        <v>6000</v>
      </c>
      <c r="N85" s="453">
        <f>L85*M85/1000</f>
        <v>427.00800000000004</v>
      </c>
      <c r="O85" s="114">
        <v>1</v>
      </c>
      <c r="P85" s="115">
        <v>1</v>
      </c>
      <c r="Q85" s="130">
        <f>O85*P85</f>
        <v>1</v>
      </c>
      <c r="R85" s="480">
        <f>M85*Q85/1000</f>
        <v>6</v>
      </c>
      <c r="S85" s="461">
        <f>N85*Q85</f>
        <v>427.00800000000004</v>
      </c>
      <c r="T85" s="462">
        <f>(D85+F85)*2/L85</f>
        <v>11.241007194244604</v>
      </c>
      <c r="U85" s="461">
        <f>T85*S85/1000</f>
        <v>4.8</v>
      </c>
      <c r="V85" s="131"/>
    </row>
    <row r="86" spans="1:22" ht="12.75">
      <c r="A86" s="63" t="s">
        <v>15</v>
      </c>
      <c r="B86" s="172"/>
      <c r="C86" s="390" t="s">
        <v>13</v>
      </c>
      <c r="D86" s="28">
        <v>25</v>
      </c>
      <c r="E86" s="28" t="s">
        <v>14</v>
      </c>
      <c r="F86" s="28">
        <v>16</v>
      </c>
      <c r="G86" s="28" t="s">
        <v>14</v>
      </c>
      <c r="H86" s="29">
        <v>3</v>
      </c>
      <c r="I86" s="30"/>
      <c r="J86" s="31"/>
      <c r="K86" s="32"/>
      <c r="L86" s="454">
        <v>0.91200000000000003</v>
      </c>
      <c r="M86" s="455">
        <v>6000</v>
      </c>
      <c r="N86" s="456">
        <f>L86*M86/1000</f>
        <v>5.4720000000000004</v>
      </c>
      <c r="O86" s="25">
        <v>1</v>
      </c>
      <c r="P86" s="26">
        <v>1</v>
      </c>
      <c r="Q86" s="27">
        <f>O86*P86</f>
        <v>1</v>
      </c>
      <c r="R86" s="482">
        <f>M86*Q86/1000</f>
        <v>6</v>
      </c>
      <c r="S86" s="463">
        <f>N86*Q86</f>
        <v>5.4720000000000004</v>
      </c>
      <c r="T86" s="464">
        <f>(D86+F86)*2/L86</f>
        <v>89.912280701754383</v>
      </c>
      <c r="U86" s="463">
        <f>T86*S86/1000</f>
        <v>0.49199999999999999</v>
      </c>
      <c r="V86" s="37"/>
    </row>
    <row r="87" spans="1:22" ht="12.75">
      <c r="A87" s="173"/>
      <c r="B87" s="11"/>
      <c r="C87" s="387" t="s">
        <v>13</v>
      </c>
      <c r="D87" s="15">
        <v>25</v>
      </c>
      <c r="E87" s="15" t="s">
        <v>14</v>
      </c>
      <c r="F87" s="15">
        <v>16</v>
      </c>
      <c r="G87" s="15" t="s">
        <v>14</v>
      </c>
      <c r="H87" s="16">
        <v>4</v>
      </c>
      <c r="I87" s="17"/>
      <c r="J87" s="18"/>
      <c r="K87" s="19"/>
      <c r="L87" s="448">
        <v>1.1759999999999999</v>
      </c>
      <c r="M87" s="436">
        <v>6000</v>
      </c>
      <c r="N87" s="449">
        <f t="shared" ref="N87:N146" si="12">L87*M87/1000</f>
        <v>7.056</v>
      </c>
      <c r="O87" s="12">
        <v>1</v>
      </c>
      <c r="P87" s="13">
        <v>1</v>
      </c>
      <c r="Q87" s="14">
        <f t="shared" ref="Q87:Q146" si="13">O87*P87</f>
        <v>1</v>
      </c>
      <c r="R87" s="422">
        <f t="shared" ref="R87:R146" si="14">M87*Q87/1000</f>
        <v>6</v>
      </c>
      <c r="S87" s="423">
        <f t="shared" ref="S87:S146" si="15">N87*Q87</f>
        <v>7.056</v>
      </c>
      <c r="T87" s="424">
        <f t="shared" ref="T87:T146" si="16">(D87+F87)*2/L87</f>
        <v>69.72789115646259</v>
      </c>
      <c r="U87" s="423">
        <f t="shared" ref="U87:U146" si="17">T87*S87/1000</f>
        <v>0.49200000000000005</v>
      </c>
      <c r="V87" s="24"/>
    </row>
    <row r="88" spans="1:22" ht="12.75">
      <c r="A88" s="173"/>
      <c r="B88" s="11"/>
      <c r="C88" s="387" t="s">
        <v>13</v>
      </c>
      <c r="D88" s="15">
        <v>32</v>
      </c>
      <c r="E88" s="15" t="s">
        <v>14</v>
      </c>
      <c r="F88" s="15">
        <v>20</v>
      </c>
      <c r="G88" s="15" t="s">
        <v>14</v>
      </c>
      <c r="H88" s="16">
        <v>3</v>
      </c>
      <c r="I88" s="17"/>
      <c r="J88" s="18"/>
      <c r="K88" s="19"/>
      <c r="L88" s="448">
        <v>1.171</v>
      </c>
      <c r="M88" s="436">
        <v>6000</v>
      </c>
      <c r="N88" s="449">
        <f t="shared" si="12"/>
        <v>7.0259999999999998</v>
      </c>
      <c r="O88" s="12">
        <v>1</v>
      </c>
      <c r="P88" s="13">
        <v>1</v>
      </c>
      <c r="Q88" s="14">
        <f t="shared" si="13"/>
        <v>1</v>
      </c>
      <c r="R88" s="422">
        <f t="shared" si="14"/>
        <v>6</v>
      </c>
      <c r="S88" s="423">
        <f t="shared" si="15"/>
        <v>7.0259999999999998</v>
      </c>
      <c r="T88" s="424">
        <f t="shared" si="16"/>
        <v>88.812980358667801</v>
      </c>
      <c r="U88" s="423">
        <f t="shared" si="17"/>
        <v>0.624</v>
      </c>
      <c r="V88" s="24"/>
    </row>
    <row r="89" spans="1:22" ht="12.75">
      <c r="A89" s="173"/>
      <c r="B89" s="11"/>
      <c r="C89" s="387" t="s">
        <v>13</v>
      </c>
      <c r="D89" s="15">
        <v>32</v>
      </c>
      <c r="E89" s="15" t="s">
        <v>14</v>
      </c>
      <c r="F89" s="15">
        <v>20</v>
      </c>
      <c r="G89" s="15" t="s">
        <v>14</v>
      </c>
      <c r="H89" s="16">
        <v>4</v>
      </c>
      <c r="I89" s="17"/>
      <c r="J89" s="18"/>
      <c r="K89" s="19"/>
      <c r="L89" s="448">
        <v>1.522</v>
      </c>
      <c r="M89" s="436">
        <v>6000</v>
      </c>
      <c r="N89" s="449">
        <f t="shared" si="12"/>
        <v>9.1319999999999997</v>
      </c>
      <c r="O89" s="12">
        <v>1</v>
      </c>
      <c r="P89" s="13">
        <v>1</v>
      </c>
      <c r="Q89" s="14">
        <f t="shared" si="13"/>
        <v>1</v>
      </c>
      <c r="R89" s="422">
        <f t="shared" si="14"/>
        <v>6</v>
      </c>
      <c r="S89" s="423">
        <f t="shared" si="15"/>
        <v>9.1319999999999997</v>
      </c>
      <c r="T89" s="424">
        <f t="shared" si="16"/>
        <v>68.331143232588701</v>
      </c>
      <c r="U89" s="423">
        <f t="shared" si="17"/>
        <v>0.624</v>
      </c>
      <c r="V89" s="24"/>
    </row>
    <row r="90" spans="1:22" ht="12.75">
      <c r="A90" s="173"/>
      <c r="B90" s="11"/>
      <c r="C90" s="387" t="s">
        <v>13</v>
      </c>
      <c r="D90" s="15">
        <v>40</v>
      </c>
      <c r="E90" s="15" t="s">
        <v>14</v>
      </c>
      <c r="F90" s="15">
        <v>25</v>
      </c>
      <c r="G90" s="15" t="s">
        <v>14</v>
      </c>
      <c r="H90" s="16">
        <v>3</v>
      </c>
      <c r="I90" s="17"/>
      <c r="J90" s="18"/>
      <c r="K90" s="19"/>
      <c r="L90" s="448">
        <v>1.484</v>
      </c>
      <c r="M90" s="436">
        <v>6000</v>
      </c>
      <c r="N90" s="449">
        <f t="shared" si="12"/>
        <v>8.9039999999999999</v>
      </c>
      <c r="O90" s="12">
        <v>1</v>
      </c>
      <c r="P90" s="13">
        <v>1</v>
      </c>
      <c r="Q90" s="14">
        <f t="shared" si="13"/>
        <v>1</v>
      </c>
      <c r="R90" s="422">
        <f t="shared" si="14"/>
        <v>6</v>
      </c>
      <c r="S90" s="423">
        <f t="shared" si="15"/>
        <v>8.9039999999999999</v>
      </c>
      <c r="T90" s="424">
        <f t="shared" si="16"/>
        <v>87.601078167115901</v>
      </c>
      <c r="U90" s="423">
        <f t="shared" si="17"/>
        <v>0.78</v>
      </c>
      <c r="V90" s="24"/>
    </row>
    <row r="91" spans="1:22" ht="12.75">
      <c r="A91" s="173"/>
      <c r="B91" s="11"/>
      <c r="C91" s="387" t="s">
        <v>13</v>
      </c>
      <c r="D91" s="15">
        <v>40</v>
      </c>
      <c r="E91" s="15" t="s">
        <v>14</v>
      </c>
      <c r="F91" s="15">
        <v>25</v>
      </c>
      <c r="G91" s="15" t="s">
        <v>14</v>
      </c>
      <c r="H91" s="16">
        <v>4</v>
      </c>
      <c r="I91" s="17"/>
      <c r="J91" s="18"/>
      <c r="K91" s="19"/>
      <c r="L91" s="448">
        <v>1.9359999999999999</v>
      </c>
      <c r="M91" s="436">
        <v>6000</v>
      </c>
      <c r="N91" s="449">
        <f t="shared" si="12"/>
        <v>11.616</v>
      </c>
      <c r="O91" s="12">
        <v>1</v>
      </c>
      <c r="P91" s="13">
        <v>1</v>
      </c>
      <c r="Q91" s="14">
        <f t="shared" si="13"/>
        <v>1</v>
      </c>
      <c r="R91" s="422">
        <f t="shared" si="14"/>
        <v>6</v>
      </c>
      <c r="S91" s="423">
        <f t="shared" si="15"/>
        <v>11.616</v>
      </c>
      <c r="T91" s="424">
        <f t="shared" si="16"/>
        <v>67.148760330578511</v>
      </c>
      <c r="U91" s="423">
        <f t="shared" si="17"/>
        <v>0.78</v>
      </c>
      <c r="V91" s="24"/>
    </row>
    <row r="92" spans="1:22" ht="12.75">
      <c r="A92" s="173"/>
      <c r="B92" s="11"/>
      <c r="C92" s="387" t="s">
        <v>13</v>
      </c>
      <c r="D92" s="15">
        <v>45</v>
      </c>
      <c r="E92" s="15" t="s">
        <v>14</v>
      </c>
      <c r="F92" s="15">
        <v>28</v>
      </c>
      <c r="G92" s="15" t="s">
        <v>14</v>
      </c>
      <c r="H92" s="16">
        <v>3</v>
      </c>
      <c r="I92" s="17"/>
      <c r="J92" s="18"/>
      <c r="K92" s="19"/>
      <c r="L92" s="448">
        <v>1.6870000000000001</v>
      </c>
      <c r="M92" s="436">
        <v>6000</v>
      </c>
      <c r="N92" s="449">
        <f t="shared" si="12"/>
        <v>10.122</v>
      </c>
      <c r="O92" s="12">
        <v>1</v>
      </c>
      <c r="P92" s="13">
        <v>1</v>
      </c>
      <c r="Q92" s="14">
        <f t="shared" si="13"/>
        <v>1</v>
      </c>
      <c r="R92" s="422">
        <f t="shared" si="14"/>
        <v>6</v>
      </c>
      <c r="S92" s="423">
        <f t="shared" si="15"/>
        <v>10.122</v>
      </c>
      <c r="T92" s="424">
        <f t="shared" si="16"/>
        <v>86.544161232957904</v>
      </c>
      <c r="U92" s="423">
        <f t="shared" si="17"/>
        <v>0.87599999999999989</v>
      </c>
      <c r="V92" s="24"/>
    </row>
    <row r="93" spans="1:22" ht="12.75">
      <c r="A93" s="173"/>
      <c r="B93" s="11"/>
      <c r="C93" s="387" t="s">
        <v>13</v>
      </c>
      <c r="D93" s="15">
        <v>45</v>
      </c>
      <c r="E93" s="15" t="s">
        <v>14</v>
      </c>
      <c r="F93" s="15">
        <v>28</v>
      </c>
      <c r="G93" s="15" t="s">
        <v>14</v>
      </c>
      <c r="H93" s="16">
        <v>4</v>
      </c>
      <c r="I93" s="17"/>
      <c r="J93" s="18"/>
      <c r="K93" s="19"/>
      <c r="L93" s="448">
        <v>2.2029999999999998</v>
      </c>
      <c r="M93" s="436">
        <v>6000</v>
      </c>
      <c r="N93" s="449">
        <f t="shared" si="12"/>
        <v>13.217999999999998</v>
      </c>
      <c r="O93" s="12">
        <v>1</v>
      </c>
      <c r="P93" s="13">
        <v>1</v>
      </c>
      <c r="Q93" s="14">
        <f t="shared" si="13"/>
        <v>1</v>
      </c>
      <c r="R93" s="422">
        <f t="shared" si="14"/>
        <v>6</v>
      </c>
      <c r="S93" s="423">
        <f t="shared" si="15"/>
        <v>13.217999999999998</v>
      </c>
      <c r="T93" s="424">
        <f t="shared" si="16"/>
        <v>66.273263731275534</v>
      </c>
      <c r="U93" s="423">
        <f t="shared" si="17"/>
        <v>0.87599999999999989</v>
      </c>
      <c r="V93" s="24"/>
    </row>
    <row r="94" spans="1:22" ht="12.75">
      <c r="A94" s="173"/>
      <c r="B94" s="11"/>
      <c r="C94" s="387" t="s">
        <v>13</v>
      </c>
      <c r="D94" s="15">
        <v>50</v>
      </c>
      <c r="E94" s="15" t="s">
        <v>14</v>
      </c>
      <c r="F94" s="15">
        <v>32</v>
      </c>
      <c r="G94" s="15" t="s">
        <v>14</v>
      </c>
      <c r="H94" s="16">
        <v>3</v>
      </c>
      <c r="I94" s="17"/>
      <c r="J94" s="18"/>
      <c r="K94" s="19"/>
      <c r="L94" s="448">
        <v>1.9079999999999999</v>
      </c>
      <c r="M94" s="436">
        <v>6000</v>
      </c>
      <c r="N94" s="449">
        <f t="shared" si="12"/>
        <v>11.448</v>
      </c>
      <c r="O94" s="12">
        <v>1</v>
      </c>
      <c r="P94" s="13">
        <v>1</v>
      </c>
      <c r="Q94" s="14">
        <f t="shared" si="13"/>
        <v>1</v>
      </c>
      <c r="R94" s="422">
        <f t="shared" si="14"/>
        <v>6</v>
      </c>
      <c r="S94" s="423">
        <f t="shared" si="15"/>
        <v>11.448</v>
      </c>
      <c r="T94" s="424">
        <f t="shared" si="16"/>
        <v>85.953878406708597</v>
      </c>
      <c r="U94" s="423">
        <f t="shared" si="17"/>
        <v>0.98399999999999999</v>
      </c>
      <c r="V94" s="24"/>
    </row>
    <row r="95" spans="1:22" ht="12.75">
      <c r="A95" s="173"/>
      <c r="B95" s="11"/>
      <c r="C95" s="387" t="s">
        <v>13</v>
      </c>
      <c r="D95" s="15">
        <v>50</v>
      </c>
      <c r="E95" s="15" t="s">
        <v>14</v>
      </c>
      <c r="F95" s="15">
        <v>32</v>
      </c>
      <c r="G95" s="15" t="s">
        <v>14</v>
      </c>
      <c r="H95" s="16">
        <v>4</v>
      </c>
      <c r="I95" s="17"/>
      <c r="J95" s="18"/>
      <c r="K95" s="19"/>
      <c r="L95" s="448">
        <v>2.4940000000000002</v>
      </c>
      <c r="M95" s="436">
        <v>6000</v>
      </c>
      <c r="N95" s="449">
        <f t="shared" si="12"/>
        <v>14.964000000000002</v>
      </c>
      <c r="O95" s="12">
        <v>1</v>
      </c>
      <c r="P95" s="13">
        <v>1</v>
      </c>
      <c r="Q95" s="14">
        <f t="shared" si="13"/>
        <v>1</v>
      </c>
      <c r="R95" s="422">
        <f t="shared" si="14"/>
        <v>6</v>
      </c>
      <c r="S95" s="423">
        <f t="shared" si="15"/>
        <v>14.964000000000002</v>
      </c>
      <c r="T95" s="424">
        <f t="shared" si="16"/>
        <v>65.757818765036077</v>
      </c>
      <c r="U95" s="423">
        <f t="shared" si="17"/>
        <v>0.98399999999999999</v>
      </c>
      <c r="V95" s="24"/>
    </row>
    <row r="96" spans="1:22" ht="12.75">
      <c r="A96" s="173"/>
      <c r="B96" s="11"/>
      <c r="C96" s="387" t="s">
        <v>13</v>
      </c>
      <c r="D96" s="15">
        <v>56</v>
      </c>
      <c r="E96" s="15" t="s">
        <v>14</v>
      </c>
      <c r="F96" s="15">
        <v>36</v>
      </c>
      <c r="G96" s="15" t="s">
        <v>14</v>
      </c>
      <c r="H96" s="16">
        <v>3</v>
      </c>
      <c r="I96" s="17"/>
      <c r="J96" s="18"/>
      <c r="K96" s="19"/>
      <c r="L96" s="448">
        <v>2.153</v>
      </c>
      <c r="M96" s="436">
        <v>6000</v>
      </c>
      <c r="N96" s="449">
        <f t="shared" si="12"/>
        <v>12.917999999999999</v>
      </c>
      <c r="O96" s="12">
        <v>1</v>
      </c>
      <c r="P96" s="13">
        <v>1</v>
      </c>
      <c r="Q96" s="14">
        <f t="shared" si="13"/>
        <v>1</v>
      </c>
      <c r="R96" s="422">
        <f t="shared" si="14"/>
        <v>6</v>
      </c>
      <c r="S96" s="423">
        <f t="shared" si="15"/>
        <v>12.917999999999999</v>
      </c>
      <c r="T96" s="424">
        <f t="shared" si="16"/>
        <v>85.46214584300975</v>
      </c>
      <c r="U96" s="423">
        <f t="shared" si="17"/>
        <v>1.1040000000000001</v>
      </c>
      <c r="V96" s="24"/>
    </row>
    <row r="97" spans="1:22" ht="12.75">
      <c r="A97" s="173"/>
      <c r="B97" s="11"/>
      <c r="C97" s="387" t="s">
        <v>13</v>
      </c>
      <c r="D97" s="15">
        <v>56</v>
      </c>
      <c r="E97" s="15" t="s">
        <v>14</v>
      </c>
      <c r="F97" s="15">
        <v>36</v>
      </c>
      <c r="G97" s="15" t="s">
        <v>14</v>
      </c>
      <c r="H97" s="16">
        <v>4</v>
      </c>
      <c r="I97" s="17"/>
      <c r="J97" s="18"/>
      <c r="K97" s="19"/>
      <c r="L97" s="448">
        <v>2.8180000000000001</v>
      </c>
      <c r="M97" s="436">
        <v>6000</v>
      </c>
      <c r="N97" s="449">
        <f t="shared" si="12"/>
        <v>16.908000000000001</v>
      </c>
      <c r="O97" s="12">
        <v>1</v>
      </c>
      <c r="P97" s="13">
        <v>1</v>
      </c>
      <c r="Q97" s="14">
        <f t="shared" si="13"/>
        <v>1</v>
      </c>
      <c r="R97" s="422">
        <f t="shared" si="14"/>
        <v>6</v>
      </c>
      <c r="S97" s="423">
        <f t="shared" si="15"/>
        <v>16.908000000000001</v>
      </c>
      <c r="T97" s="424">
        <f t="shared" si="16"/>
        <v>65.294535131298787</v>
      </c>
      <c r="U97" s="423">
        <f t="shared" si="17"/>
        <v>1.1040000000000001</v>
      </c>
      <c r="V97" s="24"/>
    </row>
    <row r="98" spans="1:22" ht="12.75">
      <c r="A98" s="173"/>
      <c r="B98" s="11"/>
      <c r="C98" s="387" t="s">
        <v>13</v>
      </c>
      <c r="D98" s="15">
        <v>56</v>
      </c>
      <c r="E98" s="15" t="s">
        <v>14</v>
      </c>
      <c r="F98" s="15">
        <v>36</v>
      </c>
      <c r="G98" s="15" t="s">
        <v>14</v>
      </c>
      <c r="H98" s="16">
        <v>5</v>
      </c>
      <c r="I98" s="17"/>
      <c r="J98" s="18"/>
      <c r="K98" s="19"/>
      <c r="L98" s="448">
        <v>3.4660000000000002</v>
      </c>
      <c r="M98" s="436">
        <v>6000</v>
      </c>
      <c r="N98" s="449">
        <f t="shared" si="12"/>
        <v>20.795999999999999</v>
      </c>
      <c r="O98" s="12">
        <v>1</v>
      </c>
      <c r="P98" s="13">
        <v>1</v>
      </c>
      <c r="Q98" s="14">
        <f t="shared" si="13"/>
        <v>1</v>
      </c>
      <c r="R98" s="422">
        <f t="shared" si="14"/>
        <v>6</v>
      </c>
      <c r="S98" s="423">
        <f t="shared" si="15"/>
        <v>20.795999999999999</v>
      </c>
      <c r="T98" s="424">
        <f t="shared" si="16"/>
        <v>53.087132140796307</v>
      </c>
      <c r="U98" s="423">
        <f t="shared" si="17"/>
        <v>1.1040000000000001</v>
      </c>
      <c r="V98" s="24"/>
    </row>
    <row r="99" spans="1:22" ht="12.75">
      <c r="A99" s="173"/>
      <c r="B99" s="11"/>
      <c r="C99" s="388" t="s">
        <v>13</v>
      </c>
      <c r="D99" s="81">
        <v>63</v>
      </c>
      <c r="E99" s="81" t="s">
        <v>14</v>
      </c>
      <c r="F99" s="81">
        <v>40</v>
      </c>
      <c r="G99" s="81" t="s">
        <v>14</v>
      </c>
      <c r="H99" s="82">
        <v>4</v>
      </c>
      <c r="I99" s="17"/>
      <c r="J99" s="18"/>
      <c r="K99" s="19"/>
      <c r="L99" s="450">
        <v>3.1850000000000001</v>
      </c>
      <c r="M99" s="436">
        <v>6000</v>
      </c>
      <c r="N99" s="449">
        <f t="shared" si="12"/>
        <v>19.11</v>
      </c>
      <c r="O99" s="12">
        <v>1</v>
      </c>
      <c r="P99" s="13">
        <v>1</v>
      </c>
      <c r="Q99" s="14">
        <f t="shared" si="13"/>
        <v>1</v>
      </c>
      <c r="R99" s="422">
        <f t="shared" si="14"/>
        <v>6</v>
      </c>
      <c r="S99" s="423">
        <f t="shared" si="15"/>
        <v>19.11</v>
      </c>
      <c r="T99" s="424">
        <f t="shared" si="16"/>
        <v>64.678178963893245</v>
      </c>
      <c r="U99" s="423">
        <f t="shared" si="17"/>
        <v>1.2359999999999998</v>
      </c>
      <c r="V99" s="24"/>
    </row>
    <row r="100" spans="1:22" ht="12.75">
      <c r="A100" s="173"/>
      <c r="B100" s="11"/>
      <c r="C100" s="388" t="s">
        <v>13</v>
      </c>
      <c r="D100" s="81">
        <v>63</v>
      </c>
      <c r="E100" s="81" t="s">
        <v>14</v>
      </c>
      <c r="F100" s="81">
        <v>40</v>
      </c>
      <c r="G100" s="81" t="s">
        <v>14</v>
      </c>
      <c r="H100" s="82">
        <v>5</v>
      </c>
      <c r="I100" s="17"/>
      <c r="J100" s="18"/>
      <c r="K100" s="19"/>
      <c r="L100" s="450">
        <v>3.92</v>
      </c>
      <c r="M100" s="436">
        <v>6000</v>
      </c>
      <c r="N100" s="449">
        <f t="shared" si="12"/>
        <v>23.52</v>
      </c>
      <c r="O100" s="12">
        <v>1</v>
      </c>
      <c r="P100" s="13">
        <v>1</v>
      </c>
      <c r="Q100" s="14">
        <f t="shared" si="13"/>
        <v>1</v>
      </c>
      <c r="R100" s="422">
        <f t="shared" si="14"/>
        <v>6</v>
      </c>
      <c r="S100" s="423">
        <f t="shared" si="15"/>
        <v>23.52</v>
      </c>
      <c r="T100" s="424">
        <f t="shared" si="16"/>
        <v>52.551020408163268</v>
      </c>
      <c r="U100" s="423">
        <f t="shared" si="17"/>
        <v>1.236</v>
      </c>
      <c r="V100" s="24"/>
    </row>
    <row r="101" spans="1:22" ht="12.75">
      <c r="A101" s="173"/>
      <c r="B101" s="11"/>
      <c r="C101" s="388" t="s">
        <v>13</v>
      </c>
      <c r="D101" s="81">
        <v>63</v>
      </c>
      <c r="E101" s="81" t="s">
        <v>14</v>
      </c>
      <c r="F101" s="81">
        <v>40</v>
      </c>
      <c r="G101" s="81" t="s">
        <v>14</v>
      </c>
      <c r="H101" s="82">
        <v>6</v>
      </c>
      <c r="I101" s="17"/>
      <c r="J101" s="18"/>
      <c r="K101" s="19"/>
      <c r="L101" s="450">
        <v>4.6379999999999999</v>
      </c>
      <c r="M101" s="436">
        <v>6000</v>
      </c>
      <c r="N101" s="449">
        <f t="shared" si="12"/>
        <v>27.827999999999999</v>
      </c>
      <c r="O101" s="12">
        <v>1</v>
      </c>
      <c r="P101" s="13">
        <v>1</v>
      </c>
      <c r="Q101" s="14">
        <f t="shared" si="13"/>
        <v>1</v>
      </c>
      <c r="R101" s="422">
        <f t="shared" si="14"/>
        <v>6</v>
      </c>
      <c r="S101" s="423">
        <f t="shared" si="15"/>
        <v>27.827999999999999</v>
      </c>
      <c r="T101" s="424">
        <f t="shared" si="16"/>
        <v>44.415696420871065</v>
      </c>
      <c r="U101" s="423">
        <f t="shared" si="17"/>
        <v>1.236</v>
      </c>
      <c r="V101" s="24"/>
    </row>
    <row r="102" spans="1:22" ht="12.75">
      <c r="A102" s="173"/>
      <c r="B102" s="11"/>
      <c r="C102" s="387" t="s">
        <v>13</v>
      </c>
      <c r="D102" s="15">
        <v>63</v>
      </c>
      <c r="E102" s="15" t="s">
        <v>14</v>
      </c>
      <c r="F102" s="15">
        <v>40</v>
      </c>
      <c r="G102" s="15" t="s">
        <v>14</v>
      </c>
      <c r="H102" s="16">
        <v>7</v>
      </c>
      <c r="I102" s="17"/>
      <c r="J102" s="18"/>
      <c r="K102" s="19"/>
      <c r="L102" s="448">
        <v>5.3390000000000004</v>
      </c>
      <c r="M102" s="436">
        <v>6000</v>
      </c>
      <c r="N102" s="449">
        <f t="shared" si="12"/>
        <v>32.034000000000006</v>
      </c>
      <c r="O102" s="12">
        <v>1</v>
      </c>
      <c r="P102" s="13">
        <v>1</v>
      </c>
      <c r="Q102" s="14">
        <f t="shared" si="13"/>
        <v>1</v>
      </c>
      <c r="R102" s="422">
        <f t="shared" si="14"/>
        <v>6</v>
      </c>
      <c r="S102" s="423">
        <f t="shared" si="15"/>
        <v>32.034000000000006</v>
      </c>
      <c r="T102" s="424">
        <f t="shared" si="16"/>
        <v>38.584004495223823</v>
      </c>
      <c r="U102" s="423">
        <f t="shared" si="17"/>
        <v>1.2360000000000002</v>
      </c>
      <c r="V102" s="24"/>
    </row>
    <row r="103" spans="1:22" ht="12.75">
      <c r="A103" s="173"/>
      <c r="B103" s="11"/>
      <c r="C103" s="387" t="s">
        <v>13</v>
      </c>
      <c r="D103" s="15">
        <v>70</v>
      </c>
      <c r="E103" s="15" t="s">
        <v>14</v>
      </c>
      <c r="F103" s="15">
        <v>45</v>
      </c>
      <c r="G103" s="15" t="s">
        <v>14</v>
      </c>
      <c r="H103" s="16">
        <v>4</v>
      </c>
      <c r="I103" s="17"/>
      <c r="J103" s="18"/>
      <c r="K103" s="19"/>
      <c r="L103" s="448">
        <v>3.57</v>
      </c>
      <c r="M103" s="436">
        <v>6000</v>
      </c>
      <c r="N103" s="449">
        <f t="shared" si="12"/>
        <v>21.42</v>
      </c>
      <c r="O103" s="12">
        <v>1</v>
      </c>
      <c r="P103" s="13">
        <v>1</v>
      </c>
      <c r="Q103" s="14">
        <f t="shared" si="13"/>
        <v>1</v>
      </c>
      <c r="R103" s="422">
        <f t="shared" si="14"/>
        <v>6</v>
      </c>
      <c r="S103" s="423">
        <f t="shared" si="15"/>
        <v>21.42</v>
      </c>
      <c r="T103" s="424">
        <f t="shared" si="16"/>
        <v>64.425770308123248</v>
      </c>
      <c r="U103" s="423">
        <f t="shared" si="17"/>
        <v>1.38</v>
      </c>
      <c r="V103" s="24"/>
    </row>
    <row r="104" spans="1:22" ht="12.75">
      <c r="A104" s="173"/>
      <c r="B104" s="11"/>
      <c r="C104" s="387" t="s">
        <v>13</v>
      </c>
      <c r="D104" s="15">
        <v>70</v>
      </c>
      <c r="E104" s="15" t="s">
        <v>14</v>
      </c>
      <c r="F104" s="15">
        <v>45</v>
      </c>
      <c r="G104" s="15" t="s">
        <v>14</v>
      </c>
      <c r="H104" s="16">
        <v>5</v>
      </c>
      <c r="I104" s="17"/>
      <c r="J104" s="18"/>
      <c r="K104" s="19"/>
      <c r="L104" s="448">
        <v>4.4029999999999996</v>
      </c>
      <c r="M104" s="436">
        <v>6000</v>
      </c>
      <c r="N104" s="449">
        <f t="shared" si="12"/>
        <v>26.417999999999996</v>
      </c>
      <c r="O104" s="12">
        <v>1</v>
      </c>
      <c r="P104" s="13">
        <v>1</v>
      </c>
      <c r="Q104" s="14">
        <f t="shared" si="13"/>
        <v>1</v>
      </c>
      <c r="R104" s="422">
        <f t="shared" si="14"/>
        <v>6</v>
      </c>
      <c r="S104" s="423">
        <f t="shared" si="15"/>
        <v>26.417999999999996</v>
      </c>
      <c r="T104" s="424">
        <f t="shared" si="16"/>
        <v>52.23711106064048</v>
      </c>
      <c r="U104" s="423">
        <f t="shared" si="17"/>
        <v>1.38</v>
      </c>
      <c r="V104" s="24"/>
    </row>
    <row r="105" spans="1:22" ht="12.75">
      <c r="A105" s="173"/>
      <c r="B105" s="11"/>
      <c r="C105" s="387" t="s">
        <v>13</v>
      </c>
      <c r="D105" s="15">
        <v>70</v>
      </c>
      <c r="E105" s="15" t="s">
        <v>14</v>
      </c>
      <c r="F105" s="15">
        <v>45</v>
      </c>
      <c r="G105" s="15" t="s">
        <v>14</v>
      </c>
      <c r="H105" s="16">
        <v>6</v>
      </c>
      <c r="I105" s="17"/>
      <c r="J105" s="18"/>
      <c r="K105" s="19"/>
      <c r="L105" s="448">
        <v>5.218</v>
      </c>
      <c r="M105" s="436">
        <v>6000</v>
      </c>
      <c r="N105" s="449">
        <f t="shared" si="12"/>
        <v>31.308</v>
      </c>
      <c r="O105" s="12">
        <v>1</v>
      </c>
      <c r="P105" s="13">
        <v>1</v>
      </c>
      <c r="Q105" s="14">
        <f t="shared" si="13"/>
        <v>1</v>
      </c>
      <c r="R105" s="422">
        <f t="shared" si="14"/>
        <v>6</v>
      </c>
      <c r="S105" s="423">
        <f t="shared" si="15"/>
        <v>31.308</v>
      </c>
      <c r="T105" s="424">
        <f t="shared" si="16"/>
        <v>44.078190877730933</v>
      </c>
      <c r="U105" s="423">
        <f t="shared" si="17"/>
        <v>1.38</v>
      </c>
      <c r="V105" s="24"/>
    </row>
    <row r="106" spans="1:22" ht="12.75">
      <c r="A106" s="173"/>
      <c r="B106" s="11"/>
      <c r="C106" s="387" t="s">
        <v>13</v>
      </c>
      <c r="D106" s="15">
        <v>70</v>
      </c>
      <c r="E106" s="15" t="s">
        <v>14</v>
      </c>
      <c r="F106" s="15">
        <v>45</v>
      </c>
      <c r="G106" s="15" t="s">
        <v>14</v>
      </c>
      <c r="H106" s="16">
        <v>7</v>
      </c>
      <c r="I106" s="17"/>
      <c r="J106" s="18"/>
      <c r="K106" s="19"/>
      <c r="L106" s="448">
        <v>6.0110000000000001</v>
      </c>
      <c r="M106" s="436">
        <v>6000</v>
      </c>
      <c r="N106" s="449">
        <f t="shared" si="12"/>
        <v>36.066000000000003</v>
      </c>
      <c r="O106" s="12">
        <v>1</v>
      </c>
      <c r="P106" s="13">
        <v>1</v>
      </c>
      <c r="Q106" s="14">
        <f t="shared" si="13"/>
        <v>1</v>
      </c>
      <c r="R106" s="422">
        <f t="shared" si="14"/>
        <v>6</v>
      </c>
      <c r="S106" s="423">
        <f t="shared" si="15"/>
        <v>36.066000000000003</v>
      </c>
      <c r="T106" s="424">
        <f t="shared" si="16"/>
        <v>38.263184162368987</v>
      </c>
      <c r="U106" s="423">
        <f t="shared" si="17"/>
        <v>1.38</v>
      </c>
      <c r="V106" s="24"/>
    </row>
    <row r="107" spans="1:22" ht="12.75">
      <c r="A107" s="173"/>
      <c r="B107" s="11"/>
      <c r="C107" s="388" t="s">
        <v>13</v>
      </c>
      <c r="D107" s="81">
        <v>75</v>
      </c>
      <c r="E107" s="81" t="s">
        <v>14</v>
      </c>
      <c r="F107" s="81">
        <v>50</v>
      </c>
      <c r="G107" s="81" t="s">
        <v>14</v>
      </c>
      <c r="H107" s="82">
        <v>5</v>
      </c>
      <c r="I107" s="17"/>
      <c r="J107" s="18"/>
      <c r="K107" s="19"/>
      <c r="L107" s="450">
        <v>4.8079999999999998</v>
      </c>
      <c r="M107" s="436">
        <v>6000</v>
      </c>
      <c r="N107" s="449">
        <f t="shared" si="12"/>
        <v>28.847999999999999</v>
      </c>
      <c r="O107" s="12">
        <v>1</v>
      </c>
      <c r="P107" s="13">
        <v>1</v>
      </c>
      <c r="Q107" s="14">
        <f t="shared" si="13"/>
        <v>1</v>
      </c>
      <c r="R107" s="422">
        <f t="shared" si="14"/>
        <v>6</v>
      </c>
      <c r="S107" s="423">
        <f t="shared" si="15"/>
        <v>28.847999999999999</v>
      </c>
      <c r="T107" s="424">
        <f t="shared" si="16"/>
        <v>51.996672212978375</v>
      </c>
      <c r="U107" s="423">
        <f t="shared" si="17"/>
        <v>1.5</v>
      </c>
      <c r="V107" s="24"/>
    </row>
    <row r="108" spans="1:22" ht="12.75">
      <c r="A108" s="173"/>
      <c r="B108" s="11"/>
      <c r="C108" s="388" t="s">
        <v>13</v>
      </c>
      <c r="D108" s="81">
        <v>75</v>
      </c>
      <c r="E108" s="81" t="s">
        <v>14</v>
      </c>
      <c r="F108" s="81">
        <v>50</v>
      </c>
      <c r="G108" s="81" t="s">
        <v>14</v>
      </c>
      <c r="H108" s="82">
        <v>6</v>
      </c>
      <c r="I108" s="17"/>
      <c r="J108" s="18"/>
      <c r="K108" s="19"/>
      <c r="L108" s="450">
        <v>5.6989999999999998</v>
      </c>
      <c r="M108" s="436">
        <v>6000</v>
      </c>
      <c r="N108" s="449">
        <f t="shared" si="12"/>
        <v>34.194000000000003</v>
      </c>
      <c r="O108" s="12">
        <v>1</v>
      </c>
      <c r="P108" s="13">
        <v>1</v>
      </c>
      <c r="Q108" s="14">
        <f t="shared" si="13"/>
        <v>1</v>
      </c>
      <c r="R108" s="422">
        <f t="shared" si="14"/>
        <v>6</v>
      </c>
      <c r="S108" s="423">
        <f t="shared" si="15"/>
        <v>34.194000000000003</v>
      </c>
      <c r="T108" s="424">
        <f t="shared" si="16"/>
        <v>43.867345148271625</v>
      </c>
      <c r="U108" s="423">
        <f t="shared" si="17"/>
        <v>1.5</v>
      </c>
      <c r="V108" s="24"/>
    </row>
    <row r="109" spans="1:22" ht="12.75">
      <c r="A109" s="173"/>
      <c r="B109" s="11"/>
      <c r="C109" s="388" t="s">
        <v>13</v>
      </c>
      <c r="D109" s="81">
        <v>75</v>
      </c>
      <c r="E109" s="81" t="s">
        <v>14</v>
      </c>
      <c r="F109" s="81">
        <v>50</v>
      </c>
      <c r="G109" s="81" t="s">
        <v>14</v>
      </c>
      <c r="H109" s="82">
        <v>8</v>
      </c>
      <c r="I109" s="17"/>
      <c r="J109" s="18"/>
      <c r="K109" s="19"/>
      <c r="L109" s="450">
        <v>7.431</v>
      </c>
      <c r="M109" s="436">
        <v>6000</v>
      </c>
      <c r="N109" s="449">
        <f t="shared" si="12"/>
        <v>44.585999999999999</v>
      </c>
      <c r="O109" s="12">
        <v>1</v>
      </c>
      <c r="P109" s="13">
        <v>1</v>
      </c>
      <c r="Q109" s="14">
        <f t="shared" si="13"/>
        <v>1</v>
      </c>
      <c r="R109" s="422">
        <f t="shared" si="14"/>
        <v>6</v>
      </c>
      <c r="S109" s="423">
        <f t="shared" si="15"/>
        <v>44.585999999999999</v>
      </c>
      <c r="T109" s="424">
        <f t="shared" si="16"/>
        <v>33.642847530614993</v>
      </c>
      <c r="U109" s="423">
        <f t="shared" si="17"/>
        <v>1.5</v>
      </c>
      <c r="V109" s="24"/>
    </row>
    <row r="110" spans="1:22" ht="12.75">
      <c r="A110" s="173"/>
      <c r="B110" s="11"/>
      <c r="C110" s="387" t="s">
        <v>13</v>
      </c>
      <c r="D110" s="15">
        <v>75</v>
      </c>
      <c r="E110" s="15" t="s">
        <v>14</v>
      </c>
      <c r="F110" s="15">
        <v>50</v>
      </c>
      <c r="G110" s="15" t="s">
        <v>14</v>
      </c>
      <c r="H110" s="16">
        <v>10</v>
      </c>
      <c r="I110" s="17"/>
      <c r="J110" s="18"/>
      <c r="K110" s="19"/>
      <c r="L110" s="448">
        <v>9.0980000000000008</v>
      </c>
      <c r="M110" s="436">
        <v>6000</v>
      </c>
      <c r="N110" s="449">
        <f t="shared" si="12"/>
        <v>54.588000000000008</v>
      </c>
      <c r="O110" s="12">
        <v>1</v>
      </c>
      <c r="P110" s="13">
        <v>1</v>
      </c>
      <c r="Q110" s="14">
        <f t="shared" si="13"/>
        <v>1</v>
      </c>
      <c r="R110" s="422">
        <f t="shared" si="14"/>
        <v>6</v>
      </c>
      <c r="S110" s="423">
        <f t="shared" si="15"/>
        <v>54.588000000000008</v>
      </c>
      <c r="T110" s="424">
        <f t="shared" si="16"/>
        <v>27.478566717959989</v>
      </c>
      <c r="U110" s="423">
        <f t="shared" si="17"/>
        <v>1.5</v>
      </c>
      <c r="V110" s="24"/>
    </row>
    <row r="111" spans="1:22" ht="12.75">
      <c r="A111" s="173"/>
      <c r="B111" s="11"/>
      <c r="C111" s="387" t="s">
        <v>13</v>
      </c>
      <c r="D111" s="15">
        <v>80</v>
      </c>
      <c r="E111" s="15" t="s">
        <v>14</v>
      </c>
      <c r="F111" s="15">
        <v>50</v>
      </c>
      <c r="G111" s="15" t="s">
        <v>14</v>
      </c>
      <c r="H111" s="16">
        <v>5</v>
      </c>
      <c r="I111" s="17"/>
      <c r="J111" s="18"/>
      <c r="K111" s="19"/>
      <c r="L111" s="448">
        <v>5.0049999999999999</v>
      </c>
      <c r="M111" s="436">
        <v>6000</v>
      </c>
      <c r="N111" s="449">
        <f t="shared" si="12"/>
        <v>30.03</v>
      </c>
      <c r="O111" s="12">
        <v>1</v>
      </c>
      <c r="P111" s="13">
        <v>1</v>
      </c>
      <c r="Q111" s="14">
        <f t="shared" si="13"/>
        <v>1</v>
      </c>
      <c r="R111" s="422">
        <f t="shared" si="14"/>
        <v>6</v>
      </c>
      <c r="S111" s="423">
        <f t="shared" si="15"/>
        <v>30.03</v>
      </c>
      <c r="T111" s="424">
        <f t="shared" si="16"/>
        <v>51.948051948051948</v>
      </c>
      <c r="U111" s="423">
        <f t="shared" si="17"/>
        <v>1.56</v>
      </c>
      <c r="V111" s="24"/>
    </row>
    <row r="112" spans="1:22" ht="12.75">
      <c r="A112" s="173"/>
      <c r="B112" s="11"/>
      <c r="C112" s="387" t="s">
        <v>13</v>
      </c>
      <c r="D112" s="15">
        <v>80</v>
      </c>
      <c r="E112" s="15" t="s">
        <v>14</v>
      </c>
      <c r="F112" s="15">
        <v>50</v>
      </c>
      <c r="G112" s="15" t="s">
        <v>14</v>
      </c>
      <c r="H112" s="16">
        <v>6</v>
      </c>
      <c r="I112" s="17"/>
      <c r="J112" s="18"/>
      <c r="K112" s="19"/>
      <c r="L112" s="448">
        <v>5.9349999999999996</v>
      </c>
      <c r="M112" s="436">
        <v>6000</v>
      </c>
      <c r="N112" s="449">
        <f t="shared" si="12"/>
        <v>35.61</v>
      </c>
      <c r="O112" s="12">
        <v>1</v>
      </c>
      <c r="P112" s="13">
        <v>1</v>
      </c>
      <c r="Q112" s="14">
        <f t="shared" si="13"/>
        <v>1</v>
      </c>
      <c r="R112" s="422">
        <f t="shared" si="14"/>
        <v>6</v>
      </c>
      <c r="S112" s="423">
        <f t="shared" si="15"/>
        <v>35.61</v>
      </c>
      <c r="T112" s="424">
        <f t="shared" si="16"/>
        <v>43.807919123841621</v>
      </c>
      <c r="U112" s="423">
        <f t="shared" si="17"/>
        <v>1.5600000000000003</v>
      </c>
      <c r="V112" s="24"/>
    </row>
    <row r="113" spans="1:22" ht="12.75">
      <c r="A113" s="173"/>
      <c r="B113" s="11"/>
      <c r="C113" s="387" t="s">
        <v>13</v>
      </c>
      <c r="D113" s="15">
        <v>80</v>
      </c>
      <c r="E113" s="15" t="s">
        <v>14</v>
      </c>
      <c r="F113" s="15">
        <v>50</v>
      </c>
      <c r="G113" s="15" t="s">
        <v>14</v>
      </c>
      <c r="H113" s="16">
        <v>7</v>
      </c>
      <c r="I113" s="17"/>
      <c r="J113" s="18"/>
      <c r="K113" s="19"/>
      <c r="L113" s="448">
        <v>6.8479999999999999</v>
      </c>
      <c r="M113" s="436">
        <v>6000</v>
      </c>
      <c r="N113" s="449">
        <f t="shared" si="12"/>
        <v>41.088000000000001</v>
      </c>
      <c r="O113" s="12">
        <v>1</v>
      </c>
      <c r="P113" s="13">
        <v>1</v>
      </c>
      <c r="Q113" s="14">
        <f t="shared" si="13"/>
        <v>1</v>
      </c>
      <c r="R113" s="422">
        <f t="shared" si="14"/>
        <v>6</v>
      </c>
      <c r="S113" s="423">
        <f t="shared" si="15"/>
        <v>41.088000000000001</v>
      </c>
      <c r="T113" s="424">
        <f t="shared" si="16"/>
        <v>37.967289719626166</v>
      </c>
      <c r="U113" s="423">
        <f t="shared" si="17"/>
        <v>1.56</v>
      </c>
      <c r="V113" s="24"/>
    </row>
    <row r="114" spans="1:22" ht="12.75">
      <c r="A114" s="173"/>
      <c r="B114" s="11"/>
      <c r="C114" s="387" t="s">
        <v>13</v>
      </c>
      <c r="D114" s="15">
        <v>80</v>
      </c>
      <c r="E114" s="15" t="s">
        <v>14</v>
      </c>
      <c r="F114" s="15">
        <v>50</v>
      </c>
      <c r="G114" s="15" t="s">
        <v>14</v>
      </c>
      <c r="H114" s="16">
        <v>8</v>
      </c>
      <c r="I114" s="17"/>
      <c r="J114" s="18"/>
      <c r="K114" s="19"/>
      <c r="L114" s="448">
        <v>7.7450000000000001</v>
      </c>
      <c r="M114" s="436">
        <v>6000</v>
      </c>
      <c r="N114" s="449">
        <f t="shared" si="12"/>
        <v>46.47</v>
      </c>
      <c r="O114" s="12">
        <v>1</v>
      </c>
      <c r="P114" s="13">
        <v>1</v>
      </c>
      <c r="Q114" s="14">
        <f t="shared" si="13"/>
        <v>1</v>
      </c>
      <c r="R114" s="422">
        <f t="shared" si="14"/>
        <v>6</v>
      </c>
      <c r="S114" s="423">
        <f t="shared" si="15"/>
        <v>46.47</v>
      </c>
      <c r="T114" s="424">
        <f t="shared" si="16"/>
        <v>33.570045190445448</v>
      </c>
      <c r="U114" s="423">
        <f t="shared" si="17"/>
        <v>1.56</v>
      </c>
      <c r="V114" s="24"/>
    </row>
    <row r="115" spans="1:22" ht="12.75">
      <c r="A115" s="173"/>
      <c r="B115" s="11"/>
      <c r="C115" s="387" t="s">
        <v>13</v>
      </c>
      <c r="D115" s="15">
        <v>90</v>
      </c>
      <c r="E115" s="15" t="s">
        <v>14</v>
      </c>
      <c r="F115" s="15">
        <v>56</v>
      </c>
      <c r="G115" s="15" t="s">
        <v>14</v>
      </c>
      <c r="H115" s="16">
        <v>5</v>
      </c>
      <c r="I115" s="17"/>
      <c r="J115" s="18"/>
      <c r="K115" s="19"/>
      <c r="L115" s="448">
        <v>5.6609999999999996</v>
      </c>
      <c r="M115" s="436">
        <v>6000</v>
      </c>
      <c r="N115" s="449">
        <f t="shared" si="12"/>
        <v>33.966000000000001</v>
      </c>
      <c r="O115" s="12">
        <v>1</v>
      </c>
      <c r="P115" s="13">
        <v>1</v>
      </c>
      <c r="Q115" s="14">
        <f t="shared" si="13"/>
        <v>1</v>
      </c>
      <c r="R115" s="422">
        <f t="shared" si="14"/>
        <v>6</v>
      </c>
      <c r="S115" s="423">
        <f t="shared" si="15"/>
        <v>33.966000000000001</v>
      </c>
      <c r="T115" s="424">
        <f t="shared" si="16"/>
        <v>51.580992757463349</v>
      </c>
      <c r="U115" s="423">
        <f t="shared" si="17"/>
        <v>1.7520000000000002</v>
      </c>
      <c r="V115" s="24"/>
    </row>
    <row r="116" spans="1:22" ht="12.75">
      <c r="A116" s="173"/>
      <c r="B116" s="11"/>
      <c r="C116" s="387" t="s">
        <v>13</v>
      </c>
      <c r="D116" s="15">
        <v>90</v>
      </c>
      <c r="E116" s="15" t="s">
        <v>14</v>
      </c>
      <c r="F116" s="15">
        <v>56</v>
      </c>
      <c r="G116" s="15" t="s">
        <v>14</v>
      </c>
      <c r="H116" s="16">
        <v>6</v>
      </c>
      <c r="I116" s="17"/>
      <c r="J116" s="18"/>
      <c r="K116" s="19"/>
      <c r="L116" s="448">
        <v>6.7169999999999996</v>
      </c>
      <c r="M116" s="436">
        <v>6000</v>
      </c>
      <c r="N116" s="449">
        <f t="shared" si="12"/>
        <v>40.302</v>
      </c>
      <c r="O116" s="12">
        <v>1</v>
      </c>
      <c r="P116" s="13">
        <v>1</v>
      </c>
      <c r="Q116" s="14">
        <f t="shared" si="13"/>
        <v>1</v>
      </c>
      <c r="R116" s="422">
        <f t="shared" si="14"/>
        <v>6</v>
      </c>
      <c r="S116" s="423">
        <f t="shared" si="15"/>
        <v>40.302</v>
      </c>
      <c r="T116" s="424">
        <f t="shared" si="16"/>
        <v>43.47178800059551</v>
      </c>
      <c r="U116" s="423">
        <f t="shared" si="17"/>
        <v>1.7520000000000002</v>
      </c>
      <c r="V116" s="24"/>
    </row>
    <row r="117" spans="1:22" ht="12.75">
      <c r="A117" s="173"/>
      <c r="B117" s="11"/>
      <c r="C117" s="387" t="s">
        <v>13</v>
      </c>
      <c r="D117" s="15">
        <v>90</v>
      </c>
      <c r="E117" s="15" t="s">
        <v>14</v>
      </c>
      <c r="F117" s="15">
        <v>56</v>
      </c>
      <c r="G117" s="15" t="s">
        <v>14</v>
      </c>
      <c r="H117" s="16">
        <v>7</v>
      </c>
      <c r="I117" s="17"/>
      <c r="J117" s="18"/>
      <c r="K117" s="19"/>
      <c r="L117" s="448">
        <v>7.7560000000000002</v>
      </c>
      <c r="M117" s="436">
        <v>6000</v>
      </c>
      <c r="N117" s="449">
        <f t="shared" si="12"/>
        <v>46.536000000000001</v>
      </c>
      <c r="O117" s="12">
        <v>1</v>
      </c>
      <c r="P117" s="13">
        <v>1</v>
      </c>
      <c r="Q117" s="14">
        <f t="shared" si="13"/>
        <v>1</v>
      </c>
      <c r="R117" s="422">
        <f t="shared" si="14"/>
        <v>6</v>
      </c>
      <c r="S117" s="423">
        <f t="shared" si="15"/>
        <v>46.536000000000001</v>
      </c>
      <c r="T117" s="424">
        <f t="shared" si="16"/>
        <v>37.648272305312013</v>
      </c>
      <c r="U117" s="423">
        <f t="shared" si="17"/>
        <v>1.7519999999999998</v>
      </c>
      <c r="V117" s="24"/>
    </row>
    <row r="118" spans="1:22" ht="12.75">
      <c r="A118" s="173"/>
      <c r="B118" s="11"/>
      <c r="C118" s="387" t="s">
        <v>13</v>
      </c>
      <c r="D118" s="15">
        <v>90</v>
      </c>
      <c r="E118" s="15" t="s">
        <v>14</v>
      </c>
      <c r="F118" s="15">
        <v>56</v>
      </c>
      <c r="G118" s="15" t="s">
        <v>14</v>
      </c>
      <c r="H118" s="16">
        <v>8</v>
      </c>
      <c r="I118" s="17"/>
      <c r="J118" s="18"/>
      <c r="K118" s="19"/>
      <c r="L118" s="448">
        <v>8.7789999999999999</v>
      </c>
      <c r="M118" s="436">
        <v>6000</v>
      </c>
      <c r="N118" s="449">
        <f t="shared" si="12"/>
        <v>52.673999999999999</v>
      </c>
      <c r="O118" s="12">
        <v>1</v>
      </c>
      <c r="P118" s="13">
        <v>1</v>
      </c>
      <c r="Q118" s="14">
        <f t="shared" si="13"/>
        <v>1</v>
      </c>
      <c r="R118" s="422">
        <f t="shared" si="14"/>
        <v>6</v>
      </c>
      <c r="S118" s="423">
        <f t="shared" si="15"/>
        <v>52.673999999999999</v>
      </c>
      <c r="T118" s="424">
        <f t="shared" si="16"/>
        <v>33.261191479667389</v>
      </c>
      <c r="U118" s="423">
        <f t="shared" si="17"/>
        <v>1.752</v>
      </c>
      <c r="V118" s="24"/>
    </row>
    <row r="119" spans="1:22" ht="12.75">
      <c r="A119" s="173"/>
      <c r="B119" s="11"/>
      <c r="C119" s="388" t="s">
        <v>13</v>
      </c>
      <c r="D119" s="81">
        <v>100</v>
      </c>
      <c r="E119" s="81" t="s">
        <v>14</v>
      </c>
      <c r="F119" s="81">
        <v>63</v>
      </c>
      <c r="G119" s="81" t="s">
        <v>14</v>
      </c>
      <c r="H119" s="82">
        <v>6</v>
      </c>
      <c r="I119" s="17"/>
      <c r="J119" s="18"/>
      <c r="K119" s="19"/>
      <c r="L119" s="450">
        <v>7.55</v>
      </c>
      <c r="M119" s="436">
        <v>6000</v>
      </c>
      <c r="N119" s="449">
        <f t="shared" si="12"/>
        <v>45.3</v>
      </c>
      <c r="O119" s="12">
        <v>1</v>
      </c>
      <c r="P119" s="13">
        <v>1</v>
      </c>
      <c r="Q119" s="14">
        <f t="shared" si="13"/>
        <v>1</v>
      </c>
      <c r="R119" s="422">
        <f t="shared" si="14"/>
        <v>6</v>
      </c>
      <c r="S119" s="423">
        <f t="shared" si="15"/>
        <v>45.3</v>
      </c>
      <c r="T119" s="424">
        <f t="shared" si="16"/>
        <v>43.17880794701987</v>
      </c>
      <c r="U119" s="423">
        <f t="shared" si="17"/>
        <v>1.956</v>
      </c>
      <c r="V119" s="24"/>
    </row>
    <row r="120" spans="1:22" ht="12.75">
      <c r="A120" s="173"/>
      <c r="B120" s="11"/>
      <c r="C120" s="388" t="s">
        <v>13</v>
      </c>
      <c r="D120" s="81">
        <v>100</v>
      </c>
      <c r="E120" s="81" t="s">
        <v>14</v>
      </c>
      <c r="F120" s="81">
        <v>63</v>
      </c>
      <c r="G120" s="81" t="s">
        <v>14</v>
      </c>
      <c r="H120" s="82">
        <v>7</v>
      </c>
      <c r="I120" s="17"/>
      <c r="J120" s="18"/>
      <c r="K120" s="19"/>
      <c r="L120" s="450">
        <v>8.7219999999999995</v>
      </c>
      <c r="M120" s="436">
        <v>6000</v>
      </c>
      <c r="N120" s="449">
        <f t="shared" si="12"/>
        <v>52.332000000000001</v>
      </c>
      <c r="O120" s="12">
        <v>1</v>
      </c>
      <c r="P120" s="13">
        <v>1</v>
      </c>
      <c r="Q120" s="14">
        <f t="shared" si="13"/>
        <v>1</v>
      </c>
      <c r="R120" s="422">
        <f t="shared" si="14"/>
        <v>6</v>
      </c>
      <c r="S120" s="423">
        <f t="shared" si="15"/>
        <v>52.332000000000001</v>
      </c>
      <c r="T120" s="424">
        <f t="shared" si="16"/>
        <v>37.376748452189865</v>
      </c>
      <c r="U120" s="423">
        <f t="shared" si="17"/>
        <v>1.956</v>
      </c>
      <c r="V120" s="24"/>
    </row>
    <row r="121" spans="1:22" ht="12.75">
      <c r="A121" s="173"/>
      <c r="B121" s="11"/>
      <c r="C121" s="388" t="s">
        <v>13</v>
      </c>
      <c r="D121" s="81">
        <v>100</v>
      </c>
      <c r="E121" s="81" t="s">
        <v>14</v>
      </c>
      <c r="F121" s="81">
        <v>63</v>
      </c>
      <c r="G121" s="81" t="s">
        <v>14</v>
      </c>
      <c r="H121" s="82">
        <v>8</v>
      </c>
      <c r="I121" s="17"/>
      <c r="J121" s="18"/>
      <c r="K121" s="19"/>
      <c r="L121" s="450">
        <v>9.8780000000000001</v>
      </c>
      <c r="M121" s="436">
        <v>6000</v>
      </c>
      <c r="N121" s="449">
        <f t="shared" si="12"/>
        <v>59.268000000000001</v>
      </c>
      <c r="O121" s="12">
        <v>1</v>
      </c>
      <c r="P121" s="13">
        <v>1</v>
      </c>
      <c r="Q121" s="14">
        <f t="shared" si="13"/>
        <v>1</v>
      </c>
      <c r="R121" s="422">
        <f t="shared" si="14"/>
        <v>6</v>
      </c>
      <c r="S121" s="423">
        <f t="shared" si="15"/>
        <v>59.268000000000001</v>
      </c>
      <c r="T121" s="424">
        <f t="shared" si="16"/>
        <v>33.002632111763518</v>
      </c>
      <c r="U121" s="423">
        <f t="shared" si="17"/>
        <v>1.9560000000000002</v>
      </c>
      <c r="V121" s="24"/>
    </row>
    <row r="122" spans="1:22" ht="12.75">
      <c r="A122" s="173"/>
      <c r="B122" s="11"/>
      <c r="C122" s="387" t="s">
        <v>13</v>
      </c>
      <c r="D122" s="15">
        <v>100</v>
      </c>
      <c r="E122" s="15" t="s">
        <v>14</v>
      </c>
      <c r="F122" s="15">
        <v>63</v>
      </c>
      <c r="G122" s="15" t="s">
        <v>14</v>
      </c>
      <c r="H122" s="16">
        <v>10</v>
      </c>
      <c r="I122" s="17"/>
      <c r="J122" s="18"/>
      <c r="K122" s="19"/>
      <c r="L122" s="448">
        <v>12.141999999999999</v>
      </c>
      <c r="M122" s="436">
        <v>6000</v>
      </c>
      <c r="N122" s="449">
        <f t="shared" si="12"/>
        <v>72.852000000000004</v>
      </c>
      <c r="O122" s="12">
        <v>1</v>
      </c>
      <c r="P122" s="13">
        <v>1</v>
      </c>
      <c r="Q122" s="14">
        <f t="shared" si="13"/>
        <v>1</v>
      </c>
      <c r="R122" s="422">
        <f t="shared" si="14"/>
        <v>6</v>
      </c>
      <c r="S122" s="423">
        <f t="shared" si="15"/>
        <v>72.852000000000004</v>
      </c>
      <c r="T122" s="424">
        <f t="shared" si="16"/>
        <v>26.84895404381486</v>
      </c>
      <c r="U122" s="423">
        <f t="shared" si="17"/>
        <v>1.9560000000000002</v>
      </c>
      <c r="V122" s="24"/>
    </row>
    <row r="123" spans="1:22" ht="12.75">
      <c r="A123" s="173"/>
      <c r="B123" s="11"/>
      <c r="C123" s="387" t="s">
        <v>13</v>
      </c>
      <c r="D123" s="15">
        <v>100</v>
      </c>
      <c r="E123" s="15" t="s">
        <v>14</v>
      </c>
      <c r="F123" s="15">
        <v>80</v>
      </c>
      <c r="G123" s="15" t="s">
        <v>14</v>
      </c>
      <c r="H123" s="16">
        <v>6</v>
      </c>
      <c r="I123" s="17"/>
      <c r="J123" s="18"/>
      <c r="K123" s="19"/>
      <c r="L123" s="448">
        <v>8.35</v>
      </c>
      <c r="M123" s="436">
        <v>6000</v>
      </c>
      <c r="N123" s="449">
        <f t="shared" si="12"/>
        <v>50.1</v>
      </c>
      <c r="O123" s="12">
        <v>1</v>
      </c>
      <c r="P123" s="13">
        <v>1</v>
      </c>
      <c r="Q123" s="14">
        <f t="shared" si="13"/>
        <v>1</v>
      </c>
      <c r="R123" s="422">
        <f t="shared" si="14"/>
        <v>6</v>
      </c>
      <c r="S123" s="423">
        <f t="shared" si="15"/>
        <v>50.1</v>
      </c>
      <c r="T123" s="424">
        <f t="shared" si="16"/>
        <v>43.113772455089823</v>
      </c>
      <c r="U123" s="423">
        <f t="shared" si="17"/>
        <v>2.16</v>
      </c>
      <c r="V123" s="24"/>
    </row>
    <row r="124" spans="1:22" ht="12.75">
      <c r="A124" s="173"/>
      <c r="B124" s="11"/>
      <c r="C124" s="387" t="s">
        <v>13</v>
      </c>
      <c r="D124" s="15">
        <v>100</v>
      </c>
      <c r="E124" s="15" t="s">
        <v>14</v>
      </c>
      <c r="F124" s="15">
        <v>80</v>
      </c>
      <c r="G124" s="15" t="s">
        <v>14</v>
      </c>
      <c r="H124" s="16">
        <v>7</v>
      </c>
      <c r="I124" s="17"/>
      <c r="J124" s="18"/>
      <c r="K124" s="19"/>
      <c r="L124" s="448">
        <v>9.6560000000000006</v>
      </c>
      <c r="M124" s="436">
        <v>6000</v>
      </c>
      <c r="N124" s="449">
        <f t="shared" si="12"/>
        <v>57.936</v>
      </c>
      <c r="O124" s="12">
        <v>1</v>
      </c>
      <c r="P124" s="13">
        <v>1</v>
      </c>
      <c r="Q124" s="14">
        <f t="shared" si="13"/>
        <v>1</v>
      </c>
      <c r="R124" s="422">
        <f t="shared" si="14"/>
        <v>6</v>
      </c>
      <c r="S124" s="423">
        <f t="shared" si="15"/>
        <v>57.936</v>
      </c>
      <c r="T124" s="424">
        <f t="shared" si="16"/>
        <v>37.282518641259315</v>
      </c>
      <c r="U124" s="423">
        <f t="shared" si="17"/>
        <v>2.1599999999999997</v>
      </c>
      <c r="V124" s="24"/>
    </row>
    <row r="125" spans="1:22" ht="12.75">
      <c r="A125" s="173"/>
      <c r="B125" s="11"/>
      <c r="C125" s="387" t="s">
        <v>13</v>
      </c>
      <c r="D125" s="15">
        <v>100</v>
      </c>
      <c r="E125" s="15" t="s">
        <v>14</v>
      </c>
      <c r="F125" s="15">
        <v>80</v>
      </c>
      <c r="G125" s="15" t="s">
        <v>14</v>
      </c>
      <c r="H125" s="16">
        <v>8</v>
      </c>
      <c r="I125" s="17"/>
      <c r="J125" s="18"/>
      <c r="K125" s="19"/>
      <c r="L125" s="448">
        <v>10.946</v>
      </c>
      <c r="M125" s="436">
        <v>6000</v>
      </c>
      <c r="N125" s="449">
        <f t="shared" si="12"/>
        <v>65.676000000000002</v>
      </c>
      <c r="O125" s="12">
        <v>1</v>
      </c>
      <c r="P125" s="13">
        <v>1</v>
      </c>
      <c r="Q125" s="14">
        <f t="shared" si="13"/>
        <v>1</v>
      </c>
      <c r="R125" s="422">
        <f t="shared" si="14"/>
        <v>6</v>
      </c>
      <c r="S125" s="423">
        <f t="shared" si="15"/>
        <v>65.676000000000002</v>
      </c>
      <c r="T125" s="424">
        <f t="shared" si="16"/>
        <v>32.888726475424811</v>
      </c>
      <c r="U125" s="423">
        <f t="shared" si="17"/>
        <v>2.16</v>
      </c>
      <c r="V125" s="24"/>
    </row>
    <row r="126" spans="1:22" ht="12.75">
      <c r="A126" s="173"/>
      <c r="B126" s="11"/>
      <c r="C126" s="387" t="s">
        <v>13</v>
      </c>
      <c r="D126" s="15">
        <v>100</v>
      </c>
      <c r="E126" s="15" t="s">
        <v>14</v>
      </c>
      <c r="F126" s="15">
        <v>80</v>
      </c>
      <c r="G126" s="15" t="s">
        <v>14</v>
      </c>
      <c r="H126" s="16">
        <v>10</v>
      </c>
      <c r="I126" s="17"/>
      <c r="J126" s="18"/>
      <c r="K126" s="19"/>
      <c r="L126" s="448">
        <v>13.476000000000001</v>
      </c>
      <c r="M126" s="436">
        <v>6000</v>
      </c>
      <c r="N126" s="449">
        <f t="shared" si="12"/>
        <v>80.855999999999995</v>
      </c>
      <c r="O126" s="12">
        <v>1</v>
      </c>
      <c r="P126" s="13">
        <v>1</v>
      </c>
      <c r="Q126" s="14">
        <f t="shared" si="13"/>
        <v>1</v>
      </c>
      <c r="R126" s="422">
        <f t="shared" si="14"/>
        <v>6</v>
      </c>
      <c r="S126" s="423">
        <f t="shared" si="15"/>
        <v>80.855999999999995</v>
      </c>
      <c r="T126" s="424">
        <f t="shared" si="16"/>
        <v>26.714158504007123</v>
      </c>
      <c r="U126" s="423">
        <f t="shared" si="17"/>
        <v>2.16</v>
      </c>
      <c r="V126" s="24"/>
    </row>
    <row r="127" spans="1:22" ht="12.75">
      <c r="A127" s="173"/>
      <c r="B127" s="11"/>
      <c r="C127" s="387" t="s">
        <v>13</v>
      </c>
      <c r="D127" s="15">
        <v>110</v>
      </c>
      <c r="E127" s="15" t="s">
        <v>14</v>
      </c>
      <c r="F127" s="15">
        <v>70</v>
      </c>
      <c r="G127" s="15" t="s">
        <v>14</v>
      </c>
      <c r="H127" s="16">
        <v>6</v>
      </c>
      <c r="I127" s="17"/>
      <c r="J127" s="18"/>
      <c r="K127" s="19"/>
      <c r="L127" s="448">
        <v>8.35</v>
      </c>
      <c r="M127" s="436">
        <v>6000</v>
      </c>
      <c r="N127" s="449">
        <f t="shared" si="12"/>
        <v>50.1</v>
      </c>
      <c r="O127" s="12">
        <v>1</v>
      </c>
      <c r="P127" s="13">
        <v>1</v>
      </c>
      <c r="Q127" s="14">
        <f t="shared" si="13"/>
        <v>1</v>
      </c>
      <c r="R127" s="422">
        <f t="shared" si="14"/>
        <v>6</v>
      </c>
      <c r="S127" s="423">
        <f t="shared" si="15"/>
        <v>50.1</v>
      </c>
      <c r="T127" s="424">
        <f t="shared" si="16"/>
        <v>43.113772455089823</v>
      </c>
      <c r="U127" s="423">
        <f t="shared" si="17"/>
        <v>2.16</v>
      </c>
      <c r="V127" s="24"/>
    </row>
    <row r="128" spans="1:22" ht="12.75">
      <c r="A128" s="173"/>
      <c r="B128" s="11"/>
      <c r="C128" s="387" t="s">
        <v>13</v>
      </c>
      <c r="D128" s="15">
        <v>110</v>
      </c>
      <c r="E128" s="15" t="s">
        <v>14</v>
      </c>
      <c r="F128" s="15">
        <v>70</v>
      </c>
      <c r="G128" s="15" t="s">
        <v>14</v>
      </c>
      <c r="H128" s="16">
        <v>7</v>
      </c>
      <c r="I128" s="17"/>
      <c r="J128" s="18"/>
      <c r="K128" s="19"/>
      <c r="L128" s="448">
        <v>9.6560000000000006</v>
      </c>
      <c r="M128" s="436">
        <v>6000</v>
      </c>
      <c r="N128" s="449">
        <f t="shared" si="12"/>
        <v>57.936</v>
      </c>
      <c r="O128" s="12">
        <v>1</v>
      </c>
      <c r="P128" s="13">
        <v>1</v>
      </c>
      <c r="Q128" s="14">
        <f t="shared" si="13"/>
        <v>1</v>
      </c>
      <c r="R128" s="422">
        <f t="shared" si="14"/>
        <v>6</v>
      </c>
      <c r="S128" s="423">
        <f t="shared" si="15"/>
        <v>57.936</v>
      </c>
      <c r="T128" s="424">
        <f t="shared" si="16"/>
        <v>37.282518641259315</v>
      </c>
      <c r="U128" s="423">
        <f t="shared" si="17"/>
        <v>2.1599999999999997</v>
      </c>
      <c r="V128" s="24"/>
    </row>
    <row r="129" spans="1:22" ht="12.75">
      <c r="A129" s="173"/>
      <c r="B129" s="11"/>
      <c r="C129" s="387" t="s">
        <v>13</v>
      </c>
      <c r="D129" s="15">
        <v>110</v>
      </c>
      <c r="E129" s="15" t="s">
        <v>14</v>
      </c>
      <c r="F129" s="15">
        <v>70</v>
      </c>
      <c r="G129" s="15" t="s">
        <v>14</v>
      </c>
      <c r="H129" s="16">
        <v>8</v>
      </c>
      <c r="I129" s="17"/>
      <c r="J129" s="18"/>
      <c r="K129" s="19"/>
      <c r="L129" s="448">
        <v>10.946</v>
      </c>
      <c r="M129" s="436">
        <v>6000</v>
      </c>
      <c r="N129" s="449">
        <f t="shared" si="12"/>
        <v>65.676000000000002</v>
      </c>
      <c r="O129" s="12">
        <v>1</v>
      </c>
      <c r="P129" s="13">
        <v>1</v>
      </c>
      <c r="Q129" s="14">
        <f t="shared" si="13"/>
        <v>1</v>
      </c>
      <c r="R129" s="422">
        <f t="shared" si="14"/>
        <v>6</v>
      </c>
      <c r="S129" s="423">
        <f t="shared" si="15"/>
        <v>65.676000000000002</v>
      </c>
      <c r="T129" s="424">
        <f t="shared" si="16"/>
        <v>32.888726475424811</v>
      </c>
      <c r="U129" s="423">
        <f t="shared" si="17"/>
        <v>2.16</v>
      </c>
      <c r="V129" s="24"/>
    </row>
    <row r="130" spans="1:22" ht="12.75">
      <c r="A130" s="173"/>
      <c r="B130" s="11"/>
      <c r="C130" s="387" t="s">
        <v>13</v>
      </c>
      <c r="D130" s="15">
        <v>110</v>
      </c>
      <c r="E130" s="15" t="s">
        <v>14</v>
      </c>
      <c r="F130" s="15">
        <v>70</v>
      </c>
      <c r="G130" s="15" t="s">
        <v>14</v>
      </c>
      <c r="H130" s="16">
        <v>10</v>
      </c>
      <c r="I130" s="17"/>
      <c r="J130" s="18"/>
      <c r="K130" s="19"/>
      <c r="L130" s="448">
        <v>13.476000000000001</v>
      </c>
      <c r="M130" s="436">
        <v>6000</v>
      </c>
      <c r="N130" s="449">
        <f t="shared" si="12"/>
        <v>80.855999999999995</v>
      </c>
      <c r="O130" s="12">
        <v>1</v>
      </c>
      <c r="P130" s="13">
        <v>1</v>
      </c>
      <c r="Q130" s="14">
        <f t="shared" si="13"/>
        <v>1</v>
      </c>
      <c r="R130" s="422">
        <f t="shared" si="14"/>
        <v>6</v>
      </c>
      <c r="S130" s="423">
        <f t="shared" si="15"/>
        <v>80.855999999999995</v>
      </c>
      <c r="T130" s="424">
        <f t="shared" si="16"/>
        <v>26.714158504007123</v>
      </c>
      <c r="U130" s="423">
        <f t="shared" si="17"/>
        <v>2.16</v>
      </c>
      <c r="V130" s="24"/>
    </row>
    <row r="131" spans="1:22" ht="12.75">
      <c r="A131" s="173"/>
      <c r="B131" s="11"/>
      <c r="C131" s="387" t="s">
        <v>13</v>
      </c>
      <c r="D131" s="15">
        <v>125</v>
      </c>
      <c r="E131" s="15" t="s">
        <v>14</v>
      </c>
      <c r="F131" s="15">
        <v>80</v>
      </c>
      <c r="G131" s="15" t="s">
        <v>14</v>
      </c>
      <c r="H131" s="16">
        <v>7</v>
      </c>
      <c r="I131" s="17"/>
      <c r="J131" s="18"/>
      <c r="K131" s="19"/>
      <c r="L131" s="448">
        <v>11.066000000000001</v>
      </c>
      <c r="M131" s="436">
        <v>6000</v>
      </c>
      <c r="N131" s="449">
        <f t="shared" si="12"/>
        <v>66.396000000000001</v>
      </c>
      <c r="O131" s="12">
        <v>1</v>
      </c>
      <c r="P131" s="13">
        <v>1</v>
      </c>
      <c r="Q131" s="14">
        <f t="shared" si="13"/>
        <v>1</v>
      </c>
      <c r="R131" s="422">
        <f t="shared" si="14"/>
        <v>6</v>
      </c>
      <c r="S131" s="423">
        <f t="shared" si="15"/>
        <v>66.396000000000001</v>
      </c>
      <c r="T131" s="424">
        <f t="shared" si="16"/>
        <v>37.050424724380981</v>
      </c>
      <c r="U131" s="423">
        <f t="shared" si="17"/>
        <v>2.4599999999999995</v>
      </c>
      <c r="V131" s="24"/>
    </row>
    <row r="132" spans="1:22" ht="12.75">
      <c r="A132" s="173"/>
      <c r="B132" s="11"/>
      <c r="C132" s="388" t="s">
        <v>13</v>
      </c>
      <c r="D132" s="81">
        <v>125</v>
      </c>
      <c r="E132" s="81" t="s">
        <v>14</v>
      </c>
      <c r="F132" s="81">
        <v>80</v>
      </c>
      <c r="G132" s="81" t="s">
        <v>14</v>
      </c>
      <c r="H132" s="82">
        <v>8</v>
      </c>
      <c r="I132" s="17"/>
      <c r="J132" s="18"/>
      <c r="K132" s="19"/>
      <c r="L132" s="450">
        <v>12.551</v>
      </c>
      <c r="M132" s="436">
        <v>6000</v>
      </c>
      <c r="N132" s="449">
        <f t="shared" si="12"/>
        <v>75.305999999999997</v>
      </c>
      <c r="O132" s="12">
        <v>1</v>
      </c>
      <c r="P132" s="13">
        <v>1</v>
      </c>
      <c r="Q132" s="14">
        <f t="shared" si="13"/>
        <v>1</v>
      </c>
      <c r="R132" s="422">
        <f t="shared" si="14"/>
        <v>6</v>
      </c>
      <c r="S132" s="423">
        <f t="shared" si="15"/>
        <v>75.305999999999997</v>
      </c>
      <c r="T132" s="424">
        <f t="shared" si="16"/>
        <v>32.666719783284201</v>
      </c>
      <c r="U132" s="423">
        <f t="shared" si="17"/>
        <v>2.46</v>
      </c>
      <c r="V132" s="24"/>
    </row>
    <row r="133" spans="1:22" ht="12.75">
      <c r="A133" s="173"/>
      <c r="B133" s="11"/>
      <c r="C133" s="388" t="s">
        <v>13</v>
      </c>
      <c r="D133" s="81">
        <v>125</v>
      </c>
      <c r="E133" s="81" t="s">
        <v>14</v>
      </c>
      <c r="F133" s="81">
        <v>80</v>
      </c>
      <c r="G133" s="81" t="s">
        <v>14</v>
      </c>
      <c r="H133" s="82">
        <v>10</v>
      </c>
      <c r="I133" s="17"/>
      <c r="J133" s="18"/>
      <c r="K133" s="19"/>
      <c r="L133" s="450">
        <v>15.474</v>
      </c>
      <c r="M133" s="436">
        <v>6000</v>
      </c>
      <c r="N133" s="449">
        <f t="shared" si="12"/>
        <v>92.843999999999994</v>
      </c>
      <c r="O133" s="12">
        <v>1</v>
      </c>
      <c r="P133" s="13">
        <v>1</v>
      </c>
      <c r="Q133" s="14">
        <f t="shared" si="13"/>
        <v>1</v>
      </c>
      <c r="R133" s="422">
        <f t="shared" si="14"/>
        <v>6</v>
      </c>
      <c r="S133" s="423">
        <f t="shared" si="15"/>
        <v>92.843999999999994</v>
      </c>
      <c r="T133" s="424">
        <f t="shared" si="16"/>
        <v>26.496057903580198</v>
      </c>
      <c r="U133" s="423">
        <f t="shared" si="17"/>
        <v>2.4599999999999995</v>
      </c>
      <c r="V133" s="24"/>
    </row>
    <row r="134" spans="1:22" ht="12.75">
      <c r="A134" s="173"/>
      <c r="B134" s="11"/>
      <c r="C134" s="387" t="s">
        <v>13</v>
      </c>
      <c r="D134" s="15">
        <v>125</v>
      </c>
      <c r="E134" s="15" t="s">
        <v>14</v>
      </c>
      <c r="F134" s="15">
        <v>80</v>
      </c>
      <c r="G134" s="15" t="s">
        <v>14</v>
      </c>
      <c r="H134" s="16">
        <v>12</v>
      </c>
      <c r="I134" s="17"/>
      <c r="J134" s="18"/>
      <c r="K134" s="19"/>
      <c r="L134" s="448">
        <v>18.329999999999998</v>
      </c>
      <c r="M134" s="436">
        <v>6000</v>
      </c>
      <c r="N134" s="449">
        <f t="shared" si="12"/>
        <v>109.97999999999999</v>
      </c>
      <c r="O134" s="12">
        <v>1</v>
      </c>
      <c r="P134" s="13">
        <v>1</v>
      </c>
      <c r="Q134" s="14">
        <f t="shared" si="13"/>
        <v>1</v>
      </c>
      <c r="R134" s="422">
        <f t="shared" si="14"/>
        <v>6</v>
      </c>
      <c r="S134" s="423">
        <f t="shared" si="15"/>
        <v>109.97999999999999</v>
      </c>
      <c r="T134" s="424">
        <f t="shared" si="16"/>
        <v>22.367703218767051</v>
      </c>
      <c r="U134" s="423">
        <f t="shared" si="17"/>
        <v>2.46</v>
      </c>
      <c r="V134" s="24"/>
    </row>
    <row r="135" spans="1:22" ht="12.75">
      <c r="A135" s="173"/>
      <c r="B135" s="11"/>
      <c r="C135" s="387" t="s">
        <v>13</v>
      </c>
      <c r="D135" s="15">
        <v>140</v>
      </c>
      <c r="E135" s="15" t="s">
        <v>14</v>
      </c>
      <c r="F135" s="15">
        <v>90</v>
      </c>
      <c r="G135" s="15" t="s">
        <v>14</v>
      </c>
      <c r="H135" s="16">
        <v>8</v>
      </c>
      <c r="I135" s="17"/>
      <c r="J135" s="18"/>
      <c r="K135" s="19"/>
      <c r="L135" s="448">
        <v>14.16</v>
      </c>
      <c r="M135" s="436">
        <v>6000</v>
      </c>
      <c r="N135" s="449">
        <f t="shared" si="12"/>
        <v>84.96</v>
      </c>
      <c r="O135" s="12">
        <v>1</v>
      </c>
      <c r="P135" s="13">
        <v>1</v>
      </c>
      <c r="Q135" s="14">
        <f t="shared" si="13"/>
        <v>1</v>
      </c>
      <c r="R135" s="422">
        <f t="shared" si="14"/>
        <v>6</v>
      </c>
      <c r="S135" s="423">
        <f t="shared" si="15"/>
        <v>84.96</v>
      </c>
      <c r="T135" s="424">
        <f t="shared" si="16"/>
        <v>32.485875706214692</v>
      </c>
      <c r="U135" s="423">
        <f t="shared" si="17"/>
        <v>2.76</v>
      </c>
      <c r="V135" s="24"/>
    </row>
    <row r="136" spans="1:22" ht="12.75">
      <c r="A136" s="173"/>
      <c r="B136" s="11"/>
      <c r="C136" s="387" t="s">
        <v>13</v>
      </c>
      <c r="D136" s="15">
        <v>140</v>
      </c>
      <c r="E136" s="15" t="s">
        <v>14</v>
      </c>
      <c r="F136" s="15">
        <v>90</v>
      </c>
      <c r="G136" s="15" t="s">
        <v>14</v>
      </c>
      <c r="H136" s="16">
        <v>10</v>
      </c>
      <c r="I136" s="17"/>
      <c r="J136" s="18"/>
      <c r="K136" s="19"/>
      <c r="L136" s="448">
        <v>17.475000000000001</v>
      </c>
      <c r="M136" s="436">
        <v>6000</v>
      </c>
      <c r="N136" s="449">
        <f t="shared" si="12"/>
        <v>104.85000000000001</v>
      </c>
      <c r="O136" s="12">
        <v>1</v>
      </c>
      <c r="P136" s="13">
        <v>1</v>
      </c>
      <c r="Q136" s="14">
        <f t="shared" si="13"/>
        <v>1</v>
      </c>
      <c r="R136" s="422">
        <f t="shared" si="14"/>
        <v>6</v>
      </c>
      <c r="S136" s="423">
        <f t="shared" si="15"/>
        <v>104.85000000000001</v>
      </c>
      <c r="T136" s="424">
        <f t="shared" si="16"/>
        <v>26.323319027181686</v>
      </c>
      <c r="U136" s="423">
        <f t="shared" si="17"/>
        <v>2.76</v>
      </c>
      <c r="V136" s="24"/>
    </row>
    <row r="137" spans="1:22" ht="12.75">
      <c r="A137" s="173"/>
      <c r="B137" s="11"/>
      <c r="C137" s="387" t="s">
        <v>13</v>
      </c>
      <c r="D137" s="15">
        <v>140</v>
      </c>
      <c r="E137" s="15" t="s">
        <v>14</v>
      </c>
      <c r="F137" s="15">
        <v>90</v>
      </c>
      <c r="G137" s="15" t="s">
        <v>14</v>
      </c>
      <c r="H137" s="16">
        <v>12</v>
      </c>
      <c r="I137" s="17"/>
      <c r="J137" s="18"/>
      <c r="K137" s="19"/>
      <c r="L137" s="448">
        <v>20.724</v>
      </c>
      <c r="M137" s="436">
        <v>6000</v>
      </c>
      <c r="N137" s="449">
        <f t="shared" si="12"/>
        <v>124.34399999999999</v>
      </c>
      <c r="O137" s="12">
        <v>1</v>
      </c>
      <c r="P137" s="13">
        <v>1</v>
      </c>
      <c r="Q137" s="14">
        <f t="shared" si="13"/>
        <v>1</v>
      </c>
      <c r="R137" s="422">
        <f t="shared" si="14"/>
        <v>6</v>
      </c>
      <c r="S137" s="423">
        <f t="shared" si="15"/>
        <v>124.34399999999999</v>
      </c>
      <c r="T137" s="424">
        <f t="shared" si="16"/>
        <v>22.196487164640029</v>
      </c>
      <c r="U137" s="423">
        <f t="shared" si="17"/>
        <v>2.7599999999999993</v>
      </c>
      <c r="V137" s="24"/>
    </row>
    <row r="138" spans="1:22" ht="12.75">
      <c r="A138" s="173"/>
      <c r="B138" s="11"/>
      <c r="C138" s="387" t="s">
        <v>13</v>
      </c>
      <c r="D138" s="15">
        <v>140</v>
      </c>
      <c r="E138" s="15" t="s">
        <v>14</v>
      </c>
      <c r="F138" s="15">
        <v>90</v>
      </c>
      <c r="G138" s="15" t="s">
        <v>14</v>
      </c>
      <c r="H138" s="16">
        <v>14</v>
      </c>
      <c r="I138" s="17"/>
      <c r="J138" s="18"/>
      <c r="K138" s="19"/>
      <c r="L138" s="448">
        <v>23.908000000000001</v>
      </c>
      <c r="M138" s="436">
        <v>6000</v>
      </c>
      <c r="N138" s="449">
        <f t="shared" si="12"/>
        <v>143.44800000000001</v>
      </c>
      <c r="O138" s="12">
        <v>1</v>
      </c>
      <c r="P138" s="13">
        <v>1</v>
      </c>
      <c r="Q138" s="14">
        <f t="shared" si="13"/>
        <v>1</v>
      </c>
      <c r="R138" s="422">
        <f t="shared" si="14"/>
        <v>6</v>
      </c>
      <c r="S138" s="423">
        <f t="shared" si="15"/>
        <v>143.44800000000001</v>
      </c>
      <c r="T138" s="424">
        <f t="shared" si="16"/>
        <v>19.240421616195416</v>
      </c>
      <c r="U138" s="423">
        <f t="shared" si="17"/>
        <v>2.76</v>
      </c>
      <c r="V138" s="24"/>
    </row>
    <row r="139" spans="1:22" ht="12.75">
      <c r="A139" s="173"/>
      <c r="B139" s="11"/>
      <c r="C139" s="387" t="s">
        <v>13</v>
      </c>
      <c r="D139" s="15">
        <v>160</v>
      </c>
      <c r="E139" s="15" t="s">
        <v>14</v>
      </c>
      <c r="F139" s="15">
        <v>100</v>
      </c>
      <c r="G139" s="15" t="s">
        <v>14</v>
      </c>
      <c r="H139" s="16">
        <v>10</v>
      </c>
      <c r="I139" s="17"/>
      <c r="J139" s="18"/>
      <c r="K139" s="19"/>
      <c r="L139" s="448">
        <v>19.872</v>
      </c>
      <c r="M139" s="436">
        <v>6000</v>
      </c>
      <c r="N139" s="449">
        <f t="shared" si="12"/>
        <v>119.232</v>
      </c>
      <c r="O139" s="12">
        <v>1</v>
      </c>
      <c r="P139" s="13">
        <v>1</v>
      </c>
      <c r="Q139" s="14">
        <f t="shared" si="13"/>
        <v>1</v>
      </c>
      <c r="R139" s="422">
        <f t="shared" si="14"/>
        <v>6</v>
      </c>
      <c r="S139" s="423">
        <f t="shared" si="15"/>
        <v>119.232</v>
      </c>
      <c r="T139" s="424">
        <f t="shared" si="16"/>
        <v>26.167471819645733</v>
      </c>
      <c r="U139" s="423">
        <f t="shared" si="17"/>
        <v>3.12</v>
      </c>
      <c r="V139" s="24"/>
    </row>
    <row r="140" spans="1:22" ht="12.75">
      <c r="A140" s="173"/>
      <c r="B140" s="11"/>
      <c r="C140" s="387" t="s">
        <v>13</v>
      </c>
      <c r="D140" s="15">
        <v>160</v>
      </c>
      <c r="E140" s="15" t="s">
        <v>14</v>
      </c>
      <c r="F140" s="15">
        <v>100</v>
      </c>
      <c r="G140" s="15" t="s">
        <v>14</v>
      </c>
      <c r="H140" s="16">
        <v>12</v>
      </c>
      <c r="I140" s="17"/>
      <c r="J140" s="18"/>
      <c r="K140" s="19"/>
      <c r="L140" s="448">
        <v>23.591999999999999</v>
      </c>
      <c r="M140" s="436">
        <v>6000</v>
      </c>
      <c r="N140" s="449">
        <f t="shared" si="12"/>
        <v>141.55199999999999</v>
      </c>
      <c r="O140" s="12">
        <v>1</v>
      </c>
      <c r="P140" s="13">
        <v>1</v>
      </c>
      <c r="Q140" s="14">
        <f t="shared" si="13"/>
        <v>1</v>
      </c>
      <c r="R140" s="422">
        <f t="shared" si="14"/>
        <v>6</v>
      </c>
      <c r="S140" s="423">
        <f t="shared" si="15"/>
        <v>141.55199999999999</v>
      </c>
      <c r="T140" s="424">
        <f t="shared" si="16"/>
        <v>22.041369955917261</v>
      </c>
      <c r="U140" s="423">
        <f t="shared" si="17"/>
        <v>3.12</v>
      </c>
      <c r="V140" s="24"/>
    </row>
    <row r="141" spans="1:22" ht="12.75">
      <c r="A141" s="173"/>
      <c r="B141" s="11"/>
      <c r="C141" s="387" t="s">
        <v>13</v>
      </c>
      <c r="D141" s="15">
        <v>160</v>
      </c>
      <c r="E141" s="15" t="s">
        <v>14</v>
      </c>
      <c r="F141" s="15">
        <v>100</v>
      </c>
      <c r="G141" s="15" t="s">
        <v>14</v>
      </c>
      <c r="H141" s="16">
        <v>14</v>
      </c>
      <c r="I141" s="17"/>
      <c r="J141" s="18"/>
      <c r="K141" s="19"/>
      <c r="L141" s="448">
        <v>27.247</v>
      </c>
      <c r="M141" s="436">
        <v>6000</v>
      </c>
      <c r="N141" s="449">
        <f t="shared" si="12"/>
        <v>163.482</v>
      </c>
      <c r="O141" s="12">
        <v>1</v>
      </c>
      <c r="P141" s="13">
        <v>1</v>
      </c>
      <c r="Q141" s="14">
        <f t="shared" si="13"/>
        <v>1</v>
      </c>
      <c r="R141" s="422">
        <f t="shared" si="14"/>
        <v>6</v>
      </c>
      <c r="S141" s="423">
        <f t="shared" si="15"/>
        <v>163.482</v>
      </c>
      <c r="T141" s="424">
        <f t="shared" si="16"/>
        <v>19.084669871912503</v>
      </c>
      <c r="U141" s="423">
        <f t="shared" si="17"/>
        <v>3.12</v>
      </c>
      <c r="V141" s="24"/>
    </row>
    <row r="142" spans="1:22" ht="12.75">
      <c r="A142" s="173"/>
      <c r="B142" s="11"/>
      <c r="C142" s="387" t="s">
        <v>13</v>
      </c>
      <c r="D142" s="15">
        <v>160</v>
      </c>
      <c r="E142" s="15" t="s">
        <v>14</v>
      </c>
      <c r="F142" s="15">
        <v>100</v>
      </c>
      <c r="G142" s="15" t="s">
        <v>14</v>
      </c>
      <c r="H142" s="16">
        <v>16</v>
      </c>
      <c r="I142" s="17"/>
      <c r="J142" s="18"/>
      <c r="K142" s="19"/>
      <c r="L142" s="448">
        <v>30.835000000000001</v>
      </c>
      <c r="M142" s="436">
        <v>6000</v>
      </c>
      <c r="N142" s="449">
        <f t="shared" si="12"/>
        <v>185.01</v>
      </c>
      <c r="O142" s="12">
        <v>1</v>
      </c>
      <c r="P142" s="13">
        <v>1</v>
      </c>
      <c r="Q142" s="14">
        <f t="shared" si="13"/>
        <v>1</v>
      </c>
      <c r="R142" s="422">
        <f t="shared" si="14"/>
        <v>6</v>
      </c>
      <c r="S142" s="423">
        <f t="shared" si="15"/>
        <v>185.01</v>
      </c>
      <c r="T142" s="424">
        <f t="shared" si="16"/>
        <v>16.863953299821631</v>
      </c>
      <c r="U142" s="423">
        <f t="shared" si="17"/>
        <v>3.12</v>
      </c>
      <c r="V142" s="24"/>
    </row>
    <row r="143" spans="1:22" ht="12.75">
      <c r="A143" s="173"/>
      <c r="B143" s="11"/>
      <c r="C143" s="387" t="s">
        <v>13</v>
      </c>
      <c r="D143" s="15">
        <v>180</v>
      </c>
      <c r="E143" s="15" t="s">
        <v>14</v>
      </c>
      <c r="F143" s="15">
        <v>110</v>
      </c>
      <c r="G143" s="15" t="s">
        <v>14</v>
      </c>
      <c r="H143" s="16">
        <v>10</v>
      </c>
      <c r="I143" s="17"/>
      <c r="J143" s="18"/>
      <c r="K143" s="19"/>
      <c r="L143" s="448">
        <v>22.273</v>
      </c>
      <c r="M143" s="436">
        <v>6000</v>
      </c>
      <c r="N143" s="449">
        <f t="shared" si="12"/>
        <v>133.63800000000001</v>
      </c>
      <c r="O143" s="12">
        <v>1</v>
      </c>
      <c r="P143" s="13">
        <v>1</v>
      </c>
      <c r="Q143" s="14">
        <f t="shared" si="13"/>
        <v>1</v>
      </c>
      <c r="R143" s="422">
        <f t="shared" si="14"/>
        <v>6</v>
      </c>
      <c r="S143" s="423">
        <f t="shared" si="15"/>
        <v>133.63800000000001</v>
      </c>
      <c r="T143" s="424">
        <f t="shared" si="16"/>
        <v>26.040497463296369</v>
      </c>
      <c r="U143" s="423">
        <f t="shared" si="17"/>
        <v>3.4800000000000004</v>
      </c>
      <c r="V143" s="24"/>
    </row>
    <row r="144" spans="1:22" ht="12.75">
      <c r="A144" s="173"/>
      <c r="B144" s="11"/>
      <c r="C144" s="387" t="s">
        <v>13</v>
      </c>
      <c r="D144" s="15">
        <v>180</v>
      </c>
      <c r="E144" s="15" t="s">
        <v>14</v>
      </c>
      <c r="F144" s="15">
        <v>110</v>
      </c>
      <c r="G144" s="15" t="s">
        <v>14</v>
      </c>
      <c r="H144" s="16">
        <v>12</v>
      </c>
      <c r="I144" s="17"/>
      <c r="J144" s="18"/>
      <c r="K144" s="19"/>
      <c r="L144" s="448">
        <v>26.463999999999999</v>
      </c>
      <c r="M144" s="436">
        <v>6000</v>
      </c>
      <c r="N144" s="449">
        <f t="shared" si="12"/>
        <v>158.78399999999999</v>
      </c>
      <c r="O144" s="12">
        <v>1</v>
      </c>
      <c r="P144" s="13">
        <v>1</v>
      </c>
      <c r="Q144" s="14">
        <f t="shared" si="13"/>
        <v>1</v>
      </c>
      <c r="R144" s="422">
        <f t="shared" si="14"/>
        <v>6</v>
      </c>
      <c r="S144" s="423">
        <f t="shared" si="15"/>
        <v>158.78399999999999</v>
      </c>
      <c r="T144" s="424">
        <f t="shared" si="16"/>
        <v>21.916565900846432</v>
      </c>
      <c r="U144" s="423">
        <f t="shared" si="17"/>
        <v>3.4799999999999995</v>
      </c>
      <c r="V144" s="24"/>
    </row>
    <row r="145" spans="1:23" ht="12.75">
      <c r="A145" s="173"/>
      <c r="B145" s="11"/>
      <c r="C145" s="387" t="s">
        <v>13</v>
      </c>
      <c r="D145" s="15">
        <v>180</v>
      </c>
      <c r="E145" s="15" t="s">
        <v>14</v>
      </c>
      <c r="F145" s="15">
        <v>110</v>
      </c>
      <c r="G145" s="15" t="s">
        <v>14</v>
      </c>
      <c r="H145" s="16">
        <v>14</v>
      </c>
      <c r="I145" s="17"/>
      <c r="J145" s="18"/>
      <c r="K145" s="19"/>
      <c r="L145" s="448">
        <v>30.588999999999999</v>
      </c>
      <c r="M145" s="436">
        <v>6000</v>
      </c>
      <c r="N145" s="449">
        <f t="shared" si="12"/>
        <v>183.53399999999999</v>
      </c>
      <c r="O145" s="12">
        <v>1</v>
      </c>
      <c r="P145" s="13">
        <v>1</v>
      </c>
      <c r="Q145" s="14">
        <f t="shared" si="13"/>
        <v>1</v>
      </c>
      <c r="R145" s="422">
        <f t="shared" si="14"/>
        <v>6</v>
      </c>
      <c r="S145" s="423">
        <f t="shared" si="15"/>
        <v>183.53399999999999</v>
      </c>
      <c r="T145" s="424">
        <f t="shared" si="16"/>
        <v>18.961064434927589</v>
      </c>
      <c r="U145" s="423">
        <f t="shared" si="17"/>
        <v>3.48</v>
      </c>
      <c r="V145" s="24"/>
    </row>
    <row r="146" spans="1:23" ht="12.75">
      <c r="A146" s="173"/>
      <c r="B146" s="11"/>
      <c r="C146" s="387" t="s">
        <v>13</v>
      </c>
      <c r="D146" s="15">
        <v>180</v>
      </c>
      <c r="E146" s="15" t="s">
        <v>14</v>
      </c>
      <c r="F146" s="15">
        <v>110</v>
      </c>
      <c r="G146" s="15" t="s">
        <v>14</v>
      </c>
      <c r="H146" s="16">
        <v>16</v>
      </c>
      <c r="I146" s="17"/>
      <c r="J146" s="18"/>
      <c r="K146" s="19"/>
      <c r="L146" s="448">
        <v>34.649000000000001</v>
      </c>
      <c r="M146" s="436">
        <v>6000</v>
      </c>
      <c r="N146" s="449">
        <f t="shared" si="12"/>
        <v>207.89400000000001</v>
      </c>
      <c r="O146" s="12">
        <v>1</v>
      </c>
      <c r="P146" s="13">
        <v>1</v>
      </c>
      <c r="Q146" s="14">
        <f t="shared" si="13"/>
        <v>1</v>
      </c>
      <c r="R146" s="422">
        <f t="shared" si="14"/>
        <v>6</v>
      </c>
      <c r="S146" s="423">
        <f t="shared" si="15"/>
        <v>207.89400000000001</v>
      </c>
      <c r="T146" s="424">
        <f t="shared" si="16"/>
        <v>16.739299835493089</v>
      </c>
      <c r="U146" s="423">
        <f t="shared" si="17"/>
        <v>3.4800000000000004</v>
      </c>
      <c r="V146" s="24"/>
    </row>
    <row r="147" spans="1:23" ht="12.75">
      <c r="A147" s="173"/>
      <c r="B147" s="11"/>
      <c r="C147" s="387" t="s">
        <v>13</v>
      </c>
      <c r="D147" s="15">
        <v>200</v>
      </c>
      <c r="E147" s="15" t="s">
        <v>14</v>
      </c>
      <c r="F147" s="15">
        <v>125</v>
      </c>
      <c r="G147" s="15" t="s">
        <v>14</v>
      </c>
      <c r="H147" s="16">
        <v>12</v>
      </c>
      <c r="I147" s="17"/>
      <c r="J147" s="18"/>
      <c r="K147" s="19"/>
      <c r="L147" s="448">
        <v>29.760999999999999</v>
      </c>
      <c r="M147" s="436">
        <v>6000</v>
      </c>
      <c r="N147" s="449">
        <f>L147*M147/1000</f>
        <v>178.566</v>
      </c>
      <c r="O147" s="12">
        <v>1</v>
      </c>
      <c r="P147" s="13">
        <v>1</v>
      </c>
      <c r="Q147" s="14">
        <f>O147*P147</f>
        <v>1</v>
      </c>
      <c r="R147" s="422">
        <f>M147*Q147/1000</f>
        <v>6</v>
      </c>
      <c r="S147" s="423">
        <f>N147*Q147</f>
        <v>178.566</v>
      </c>
      <c r="T147" s="424">
        <f>(D147+F147)*2/L147</f>
        <v>21.840663956184269</v>
      </c>
      <c r="U147" s="423">
        <f>T147*S147/1000</f>
        <v>3.9</v>
      </c>
      <c r="V147" s="24"/>
    </row>
    <row r="148" spans="1:23" ht="12.75">
      <c r="A148" s="173"/>
      <c r="B148" s="11"/>
      <c r="C148" s="387" t="s">
        <v>13</v>
      </c>
      <c r="D148" s="15">
        <v>200</v>
      </c>
      <c r="E148" s="15" t="s">
        <v>14</v>
      </c>
      <c r="F148" s="15">
        <v>125</v>
      </c>
      <c r="G148" s="15" t="s">
        <v>14</v>
      </c>
      <c r="H148" s="16">
        <v>14</v>
      </c>
      <c r="I148" s="17"/>
      <c r="J148" s="18"/>
      <c r="K148" s="19"/>
      <c r="L148" s="448">
        <v>34.436</v>
      </c>
      <c r="M148" s="436">
        <v>6000</v>
      </c>
      <c r="N148" s="449">
        <f>L148*M148/1000</f>
        <v>206.61600000000001</v>
      </c>
      <c r="O148" s="12">
        <v>1</v>
      </c>
      <c r="P148" s="13">
        <v>1</v>
      </c>
      <c r="Q148" s="14">
        <f>O148*P148</f>
        <v>1</v>
      </c>
      <c r="R148" s="422">
        <f>M148*Q148/1000</f>
        <v>6</v>
      </c>
      <c r="S148" s="423">
        <f>N148*Q148</f>
        <v>206.61600000000001</v>
      </c>
      <c r="T148" s="424">
        <f>(D148+F148)*2/L148</f>
        <v>18.875595307236612</v>
      </c>
      <c r="U148" s="423">
        <f>T148*S148/1000</f>
        <v>3.9</v>
      </c>
      <c r="V148" s="24"/>
    </row>
    <row r="149" spans="1:23" ht="12.75">
      <c r="A149" s="173"/>
      <c r="B149" s="11"/>
      <c r="C149" s="387" t="s">
        <v>13</v>
      </c>
      <c r="D149" s="15">
        <v>200</v>
      </c>
      <c r="E149" s="15" t="s">
        <v>14</v>
      </c>
      <c r="F149" s="15">
        <v>125</v>
      </c>
      <c r="G149" s="15" t="s">
        <v>14</v>
      </c>
      <c r="H149" s="16">
        <v>16</v>
      </c>
      <c r="I149" s="17"/>
      <c r="J149" s="18"/>
      <c r="K149" s="19"/>
      <c r="L149" s="448">
        <v>39.045000000000002</v>
      </c>
      <c r="M149" s="436">
        <v>6000</v>
      </c>
      <c r="N149" s="449">
        <f>L149*M149/1000</f>
        <v>234.27</v>
      </c>
      <c r="O149" s="12">
        <v>1</v>
      </c>
      <c r="P149" s="13">
        <v>1</v>
      </c>
      <c r="Q149" s="14">
        <f>O149*P149</f>
        <v>1</v>
      </c>
      <c r="R149" s="422">
        <f>M149*Q149/1000</f>
        <v>6</v>
      </c>
      <c r="S149" s="423">
        <f>N149*Q149</f>
        <v>234.27</v>
      </c>
      <c r="T149" s="424">
        <f>(D149+F149)*2/L149</f>
        <v>16.64745806121142</v>
      </c>
      <c r="U149" s="423">
        <f>T149*S149/1000</f>
        <v>3.8999999999999995</v>
      </c>
      <c r="V149" s="24"/>
    </row>
    <row r="150" spans="1:23" ht="13.5" thickBot="1">
      <c r="A150" s="177"/>
      <c r="B150" s="176"/>
      <c r="C150" s="389" t="s">
        <v>13</v>
      </c>
      <c r="D150" s="178">
        <v>200</v>
      </c>
      <c r="E150" s="178" t="s">
        <v>14</v>
      </c>
      <c r="F150" s="178">
        <v>125</v>
      </c>
      <c r="G150" s="178" t="s">
        <v>14</v>
      </c>
      <c r="H150" s="179">
        <v>18</v>
      </c>
      <c r="I150" s="158"/>
      <c r="J150" s="180"/>
      <c r="K150" s="117"/>
      <c r="L150" s="451">
        <v>43.588000000000001</v>
      </c>
      <c r="M150" s="452">
        <v>6000</v>
      </c>
      <c r="N150" s="453">
        <f>L150*M150/1000</f>
        <v>261.52800000000002</v>
      </c>
      <c r="O150" s="114">
        <v>1</v>
      </c>
      <c r="P150" s="115">
        <v>1</v>
      </c>
      <c r="Q150" s="130">
        <f>O150*P150</f>
        <v>1</v>
      </c>
      <c r="R150" s="480">
        <f>M150*Q150/1000</f>
        <v>6</v>
      </c>
      <c r="S150" s="461">
        <f>N150*Q150</f>
        <v>261.52800000000002</v>
      </c>
      <c r="T150" s="462">
        <f>(D150+F150)*2/L150</f>
        <v>14.912361200330366</v>
      </c>
      <c r="U150" s="461">
        <f>T150*S150/1000</f>
        <v>3.9000000000000004</v>
      </c>
      <c r="V150" s="131"/>
    </row>
    <row r="151" spans="1:23" ht="14.25" customHeight="1">
      <c r="A151" s="63" t="s">
        <v>16</v>
      </c>
      <c r="C151" s="418" t="s">
        <v>487</v>
      </c>
      <c r="D151" s="43">
        <v>5</v>
      </c>
      <c r="E151" s="44" t="s">
        <v>18</v>
      </c>
      <c r="F151" s="45">
        <v>50</v>
      </c>
      <c r="G151" s="44" t="s">
        <v>19</v>
      </c>
      <c r="H151" s="46">
        <v>37</v>
      </c>
      <c r="I151" s="30"/>
      <c r="J151" s="47" t="s">
        <v>20</v>
      </c>
      <c r="K151" s="48">
        <v>4.5</v>
      </c>
      <c r="L151" s="454">
        <v>5.4379999999999997</v>
      </c>
      <c r="M151" s="455">
        <v>6000</v>
      </c>
      <c r="N151" s="456">
        <f>L151*M151/1000</f>
        <v>32.628</v>
      </c>
      <c r="O151" s="25">
        <v>1</v>
      </c>
      <c r="P151" s="26">
        <v>1</v>
      </c>
      <c r="Q151" s="27">
        <f>O151*P151</f>
        <v>1</v>
      </c>
      <c r="R151" s="482">
        <f>M151*Q151/1000</f>
        <v>6</v>
      </c>
      <c r="S151" s="463">
        <f>N151*Q151</f>
        <v>32.628</v>
      </c>
      <c r="T151" s="464">
        <f>(F151*2+H151*4)/L151</f>
        <v>45.60500183891137</v>
      </c>
      <c r="U151" s="463">
        <f>T151*S151/1000</f>
        <v>1.4880000000000002</v>
      </c>
      <c r="V151" s="37"/>
      <c r="W151" s="8"/>
    </row>
    <row r="152" spans="1:23" ht="12.75">
      <c r="A152" s="174" t="s">
        <v>21</v>
      </c>
      <c r="C152" s="408" t="s">
        <v>488</v>
      </c>
      <c r="D152" s="83">
        <v>6.3</v>
      </c>
      <c r="E152" s="84" t="s">
        <v>18</v>
      </c>
      <c r="F152" s="85">
        <v>63</v>
      </c>
      <c r="G152" s="84" t="s">
        <v>19</v>
      </c>
      <c r="H152" s="86">
        <v>40</v>
      </c>
      <c r="I152" s="87"/>
      <c r="J152" s="84" t="s">
        <v>20</v>
      </c>
      <c r="K152" s="88">
        <v>4.8</v>
      </c>
      <c r="L152" s="457">
        <v>6.6340000000000003</v>
      </c>
      <c r="M152" s="455">
        <v>6000</v>
      </c>
      <c r="N152" s="456">
        <f t="shared" ref="N152:N162" si="18">L152*M152/1000</f>
        <v>39.804000000000002</v>
      </c>
      <c r="O152" s="25">
        <v>1</v>
      </c>
      <c r="P152" s="26">
        <v>1</v>
      </c>
      <c r="Q152" s="27">
        <f t="shared" ref="Q152:Q163" si="19">O152*P152</f>
        <v>1</v>
      </c>
      <c r="R152" s="482">
        <f t="shared" ref="R152:R162" si="20">M152*Q152/1000</f>
        <v>6</v>
      </c>
      <c r="S152" s="463">
        <f t="shared" ref="S152:S163" si="21">N152*Q152</f>
        <v>39.804000000000002</v>
      </c>
      <c r="T152" s="464">
        <f t="shared" ref="T152:T162" si="22">(F152*2+H152*4)/L152</f>
        <v>43.111245100994871</v>
      </c>
      <c r="U152" s="463">
        <f t="shared" ref="U152:U163" si="23">T152*S152/1000</f>
        <v>1.716</v>
      </c>
      <c r="V152" s="37"/>
    </row>
    <row r="153" spans="1:23" ht="12.75">
      <c r="A153" s="63"/>
      <c r="B153" s="11"/>
      <c r="C153" s="418" t="s">
        <v>488</v>
      </c>
      <c r="D153" s="49" t="s">
        <v>22</v>
      </c>
      <c r="E153" s="50" t="s">
        <v>18</v>
      </c>
      <c r="F153" s="51">
        <v>65</v>
      </c>
      <c r="G153" s="50" t="s">
        <v>19</v>
      </c>
      <c r="H153" s="52">
        <v>40</v>
      </c>
      <c r="I153" s="17"/>
      <c r="J153" s="53" t="s">
        <v>20</v>
      </c>
      <c r="K153" s="54">
        <v>4.8</v>
      </c>
      <c r="L153" s="448">
        <v>6.7089999999999996</v>
      </c>
      <c r="M153" s="436">
        <v>6000</v>
      </c>
      <c r="N153" s="449">
        <f t="shared" si="18"/>
        <v>40.253999999999998</v>
      </c>
      <c r="O153" s="12">
        <v>1</v>
      </c>
      <c r="P153" s="13">
        <v>1</v>
      </c>
      <c r="Q153" s="14">
        <f t="shared" si="19"/>
        <v>1</v>
      </c>
      <c r="R153" s="422">
        <f t="shared" si="20"/>
        <v>6</v>
      </c>
      <c r="S153" s="423">
        <f t="shared" si="21"/>
        <v>40.253999999999998</v>
      </c>
      <c r="T153" s="424">
        <f t="shared" si="22"/>
        <v>43.225517960947982</v>
      </c>
      <c r="U153" s="423">
        <f t="shared" si="23"/>
        <v>1.74</v>
      </c>
      <c r="V153" s="24"/>
    </row>
    <row r="154" spans="1:23" ht="12.75">
      <c r="A154" s="173"/>
      <c r="B154" s="11"/>
      <c r="C154" s="408" t="s">
        <v>488</v>
      </c>
      <c r="D154" s="89">
        <v>8</v>
      </c>
      <c r="E154" s="90" t="s">
        <v>18</v>
      </c>
      <c r="F154" s="91">
        <v>80</v>
      </c>
      <c r="G154" s="90" t="s">
        <v>19</v>
      </c>
      <c r="H154" s="92">
        <v>43</v>
      </c>
      <c r="I154" s="93"/>
      <c r="J154" s="90" t="s">
        <v>20</v>
      </c>
      <c r="K154" s="94">
        <v>5</v>
      </c>
      <c r="L154" s="450">
        <v>8.0449999999999999</v>
      </c>
      <c r="M154" s="436">
        <v>6000</v>
      </c>
      <c r="N154" s="449">
        <f t="shared" si="18"/>
        <v>48.27</v>
      </c>
      <c r="O154" s="12">
        <v>1</v>
      </c>
      <c r="P154" s="13">
        <v>1</v>
      </c>
      <c r="Q154" s="14">
        <f t="shared" si="19"/>
        <v>1</v>
      </c>
      <c r="R154" s="422">
        <f t="shared" si="20"/>
        <v>6</v>
      </c>
      <c r="S154" s="423">
        <f t="shared" si="21"/>
        <v>48.27</v>
      </c>
      <c r="T154" s="424">
        <f t="shared" si="22"/>
        <v>41.267868241143567</v>
      </c>
      <c r="U154" s="423">
        <f t="shared" si="23"/>
        <v>1.9920000000000002</v>
      </c>
      <c r="V154" s="24"/>
    </row>
    <row r="155" spans="1:23" ht="12.75">
      <c r="A155" s="173"/>
      <c r="B155" s="11"/>
      <c r="C155" s="408" t="s">
        <v>488</v>
      </c>
      <c r="D155" s="89">
        <v>10</v>
      </c>
      <c r="E155" s="90" t="s">
        <v>18</v>
      </c>
      <c r="F155" s="91">
        <v>100</v>
      </c>
      <c r="G155" s="90" t="s">
        <v>19</v>
      </c>
      <c r="H155" s="92">
        <v>48</v>
      </c>
      <c r="I155" s="93"/>
      <c r="J155" s="90" t="s">
        <v>20</v>
      </c>
      <c r="K155" s="94">
        <v>5.3</v>
      </c>
      <c r="L155" s="450">
        <v>10.007</v>
      </c>
      <c r="M155" s="436">
        <v>6000</v>
      </c>
      <c r="N155" s="449">
        <f t="shared" si="18"/>
        <v>60.042000000000002</v>
      </c>
      <c r="O155" s="12">
        <v>1</v>
      </c>
      <c r="P155" s="13">
        <v>1</v>
      </c>
      <c r="Q155" s="14">
        <f t="shared" si="19"/>
        <v>1</v>
      </c>
      <c r="R155" s="422">
        <f t="shared" si="20"/>
        <v>6</v>
      </c>
      <c r="S155" s="423">
        <f t="shared" si="21"/>
        <v>60.042000000000002</v>
      </c>
      <c r="T155" s="424">
        <f t="shared" si="22"/>
        <v>39.172579194563809</v>
      </c>
      <c r="U155" s="423">
        <f t="shared" si="23"/>
        <v>2.3520000000000003</v>
      </c>
      <c r="V155" s="24"/>
    </row>
    <row r="156" spans="1:23" ht="12.75">
      <c r="A156" s="173"/>
      <c r="B156" s="11"/>
      <c r="C156" s="408" t="s">
        <v>488</v>
      </c>
      <c r="D156" s="89" t="s">
        <v>23</v>
      </c>
      <c r="E156" s="90" t="s">
        <v>18</v>
      </c>
      <c r="F156" s="91">
        <v>120</v>
      </c>
      <c r="G156" s="90" t="s">
        <v>19</v>
      </c>
      <c r="H156" s="92">
        <v>53</v>
      </c>
      <c r="I156" s="93"/>
      <c r="J156" s="90" t="s">
        <v>20</v>
      </c>
      <c r="K156" s="94">
        <v>5.5</v>
      </c>
      <c r="L156" s="450">
        <v>12.058999999999999</v>
      </c>
      <c r="M156" s="436">
        <v>6000</v>
      </c>
      <c r="N156" s="449">
        <f t="shared" si="18"/>
        <v>72.353999999999999</v>
      </c>
      <c r="O156" s="12">
        <v>1</v>
      </c>
      <c r="P156" s="13">
        <v>1</v>
      </c>
      <c r="Q156" s="14">
        <f t="shared" si="19"/>
        <v>1</v>
      </c>
      <c r="R156" s="422">
        <f t="shared" si="20"/>
        <v>6</v>
      </c>
      <c r="S156" s="423">
        <f t="shared" si="21"/>
        <v>72.353999999999999</v>
      </c>
      <c r="T156" s="424">
        <f t="shared" si="22"/>
        <v>37.48237830665893</v>
      </c>
      <c r="U156" s="423">
        <f t="shared" si="23"/>
        <v>2.7120000000000002</v>
      </c>
      <c r="V156" s="24"/>
    </row>
    <row r="157" spans="1:23" ht="12.75">
      <c r="A157" s="173"/>
      <c r="B157" s="11"/>
      <c r="C157" s="408" t="s">
        <v>488</v>
      </c>
      <c r="D157" s="89">
        <v>12.6</v>
      </c>
      <c r="E157" s="90" t="s">
        <v>18</v>
      </c>
      <c r="F157" s="91">
        <v>126</v>
      </c>
      <c r="G157" s="90" t="s">
        <v>19</v>
      </c>
      <c r="H157" s="92">
        <v>53</v>
      </c>
      <c r="I157" s="93"/>
      <c r="J157" s="90" t="s">
        <v>20</v>
      </c>
      <c r="K157" s="94">
        <v>5.5</v>
      </c>
      <c r="L157" s="450">
        <v>12.318</v>
      </c>
      <c r="M157" s="436">
        <v>6000</v>
      </c>
      <c r="N157" s="449">
        <f t="shared" si="18"/>
        <v>73.908000000000001</v>
      </c>
      <c r="O157" s="12">
        <v>1</v>
      </c>
      <c r="P157" s="13">
        <v>1</v>
      </c>
      <c r="Q157" s="14">
        <f t="shared" si="19"/>
        <v>1</v>
      </c>
      <c r="R157" s="422">
        <f t="shared" si="20"/>
        <v>6</v>
      </c>
      <c r="S157" s="423">
        <f t="shared" si="21"/>
        <v>73.908000000000001</v>
      </c>
      <c r="T157" s="424">
        <f t="shared" si="22"/>
        <v>37.668452670888129</v>
      </c>
      <c r="U157" s="423">
        <f t="shared" si="23"/>
        <v>2.7839999999999998</v>
      </c>
      <c r="V157" s="24"/>
    </row>
    <row r="158" spans="1:23" ht="12.75">
      <c r="A158" s="173"/>
      <c r="B158" s="11"/>
      <c r="C158" s="408" t="s">
        <v>489</v>
      </c>
      <c r="D158" s="89" t="s">
        <v>24</v>
      </c>
      <c r="E158" s="90" t="s">
        <v>18</v>
      </c>
      <c r="F158" s="91">
        <v>140</v>
      </c>
      <c r="G158" s="90" t="s">
        <v>19</v>
      </c>
      <c r="H158" s="92">
        <v>58</v>
      </c>
      <c r="I158" s="93"/>
      <c r="J158" s="90" t="s">
        <v>20</v>
      </c>
      <c r="K158" s="94">
        <v>6</v>
      </c>
      <c r="L158" s="450">
        <v>14.535</v>
      </c>
      <c r="M158" s="436">
        <v>6000</v>
      </c>
      <c r="N158" s="449">
        <f t="shared" si="18"/>
        <v>87.21</v>
      </c>
      <c r="O158" s="12">
        <v>1</v>
      </c>
      <c r="P158" s="13">
        <v>1</v>
      </c>
      <c r="Q158" s="14">
        <f t="shared" si="19"/>
        <v>1</v>
      </c>
      <c r="R158" s="422">
        <f t="shared" si="20"/>
        <v>6</v>
      </c>
      <c r="S158" s="423">
        <f t="shared" si="21"/>
        <v>87.21</v>
      </c>
      <c r="T158" s="424">
        <f t="shared" si="22"/>
        <v>35.22531819745442</v>
      </c>
      <c r="U158" s="423">
        <f t="shared" si="23"/>
        <v>3.0720000000000001</v>
      </c>
      <c r="V158" s="24"/>
    </row>
    <row r="159" spans="1:23" ht="12.75">
      <c r="A159" s="173"/>
      <c r="B159" s="11"/>
      <c r="C159" s="408" t="s">
        <v>489</v>
      </c>
      <c r="D159" s="89" t="s">
        <v>25</v>
      </c>
      <c r="E159" s="90" t="s">
        <v>18</v>
      </c>
      <c r="F159" s="91">
        <v>140</v>
      </c>
      <c r="G159" s="90" t="s">
        <v>19</v>
      </c>
      <c r="H159" s="92">
        <v>60</v>
      </c>
      <c r="I159" s="93"/>
      <c r="J159" s="90" t="s">
        <v>20</v>
      </c>
      <c r="K159" s="94">
        <v>8</v>
      </c>
      <c r="L159" s="450">
        <v>16.733000000000001</v>
      </c>
      <c r="M159" s="436">
        <v>6000</v>
      </c>
      <c r="N159" s="449">
        <f t="shared" si="18"/>
        <v>100.398</v>
      </c>
      <c r="O159" s="12">
        <v>1</v>
      </c>
      <c r="P159" s="13">
        <v>1</v>
      </c>
      <c r="Q159" s="14">
        <f t="shared" si="19"/>
        <v>1</v>
      </c>
      <c r="R159" s="422">
        <f t="shared" si="20"/>
        <v>6</v>
      </c>
      <c r="S159" s="423">
        <f t="shared" si="21"/>
        <v>100.398</v>
      </c>
      <c r="T159" s="424">
        <f t="shared" si="22"/>
        <v>31.076316261280105</v>
      </c>
      <c r="U159" s="423">
        <f t="shared" si="23"/>
        <v>3.12</v>
      </c>
      <c r="V159" s="24"/>
    </row>
    <row r="160" spans="1:23" ht="12.75">
      <c r="A160" s="173"/>
      <c r="B160" s="11"/>
      <c r="C160" s="408" t="s">
        <v>489</v>
      </c>
      <c r="D160" s="89" t="s">
        <v>26</v>
      </c>
      <c r="E160" s="90" t="s">
        <v>18</v>
      </c>
      <c r="F160" s="91">
        <v>160</v>
      </c>
      <c r="G160" s="90" t="s">
        <v>19</v>
      </c>
      <c r="H160" s="92">
        <v>63</v>
      </c>
      <c r="I160" s="93"/>
      <c r="J160" s="90" t="s">
        <v>20</v>
      </c>
      <c r="K160" s="94">
        <v>6.5</v>
      </c>
      <c r="L160" s="450">
        <v>17.239999999999998</v>
      </c>
      <c r="M160" s="436">
        <v>6000</v>
      </c>
      <c r="N160" s="449">
        <f t="shared" si="18"/>
        <v>103.43999999999998</v>
      </c>
      <c r="O160" s="12">
        <v>1</v>
      </c>
      <c r="P160" s="13">
        <v>1</v>
      </c>
      <c r="Q160" s="14">
        <f t="shared" si="19"/>
        <v>1</v>
      </c>
      <c r="R160" s="422">
        <f t="shared" si="20"/>
        <v>6</v>
      </c>
      <c r="S160" s="423">
        <f t="shared" si="21"/>
        <v>103.43999999999998</v>
      </c>
      <c r="T160" s="424">
        <f t="shared" si="22"/>
        <v>33.178654292343388</v>
      </c>
      <c r="U160" s="423">
        <f t="shared" si="23"/>
        <v>3.4319999999999995</v>
      </c>
      <c r="V160" s="24"/>
    </row>
    <row r="161" spans="1:22" ht="12.75">
      <c r="A161" s="173"/>
      <c r="B161" s="11"/>
      <c r="C161" s="408" t="s">
        <v>489</v>
      </c>
      <c r="D161" s="89">
        <v>16</v>
      </c>
      <c r="E161" s="90" t="s">
        <v>18</v>
      </c>
      <c r="F161" s="91">
        <v>160</v>
      </c>
      <c r="G161" s="90" t="s">
        <v>19</v>
      </c>
      <c r="H161" s="92">
        <v>65</v>
      </c>
      <c r="I161" s="93"/>
      <c r="J161" s="90" t="s">
        <v>20</v>
      </c>
      <c r="K161" s="94">
        <v>8.5</v>
      </c>
      <c r="L161" s="450">
        <v>19.751999999999999</v>
      </c>
      <c r="M161" s="436">
        <v>6000</v>
      </c>
      <c r="N161" s="449">
        <f t="shared" si="18"/>
        <v>118.512</v>
      </c>
      <c r="O161" s="12">
        <v>1</v>
      </c>
      <c r="P161" s="13">
        <v>1</v>
      </c>
      <c r="Q161" s="14">
        <f t="shared" si="19"/>
        <v>1</v>
      </c>
      <c r="R161" s="422">
        <f t="shared" si="20"/>
        <v>6</v>
      </c>
      <c r="S161" s="423">
        <f t="shared" si="21"/>
        <v>118.512</v>
      </c>
      <c r="T161" s="424">
        <f t="shared" si="22"/>
        <v>29.364115026326449</v>
      </c>
      <c r="U161" s="423">
        <f t="shared" si="23"/>
        <v>3.48</v>
      </c>
      <c r="V161" s="24"/>
    </row>
    <row r="162" spans="1:22" ht="12.75">
      <c r="A162" s="173"/>
      <c r="B162" s="11"/>
      <c r="C162" s="408" t="s">
        <v>489</v>
      </c>
      <c r="D162" s="89" t="s">
        <v>27</v>
      </c>
      <c r="E162" s="90" t="s">
        <v>18</v>
      </c>
      <c r="F162" s="91">
        <v>180</v>
      </c>
      <c r="G162" s="90" t="s">
        <v>19</v>
      </c>
      <c r="H162" s="92">
        <v>68</v>
      </c>
      <c r="I162" s="93"/>
      <c r="J162" s="90" t="s">
        <v>20</v>
      </c>
      <c r="K162" s="94">
        <v>7</v>
      </c>
      <c r="L162" s="450">
        <v>20.173999999999999</v>
      </c>
      <c r="M162" s="436">
        <v>6000</v>
      </c>
      <c r="N162" s="449">
        <f t="shared" si="18"/>
        <v>121.044</v>
      </c>
      <c r="O162" s="12">
        <v>1</v>
      </c>
      <c r="P162" s="13">
        <v>1</v>
      </c>
      <c r="Q162" s="14">
        <f t="shared" si="19"/>
        <v>1</v>
      </c>
      <c r="R162" s="422">
        <f t="shared" si="20"/>
        <v>6</v>
      </c>
      <c r="S162" s="423">
        <f t="shared" si="21"/>
        <v>121.044</v>
      </c>
      <c r="T162" s="424">
        <f t="shared" si="22"/>
        <v>31.327451174779419</v>
      </c>
      <c r="U162" s="423">
        <f t="shared" si="23"/>
        <v>3.7919999999999998</v>
      </c>
      <c r="V162" s="24"/>
    </row>
    <row r="163" spans="1:22" ht="12.75">
      <c r="A163" s="173"/>
      <c r="B163" s="11"/>
      <c r="C163" s="408" t="s">
        <v>489</v>
      </c>
      <c r="D163" s="89">
        <v>18</v>
      </c>
      <c r="E163" s="90" t="s">
        <v>18</v>
      </c>
      <c r="F163" s="91">
        <v>180</v>
      </c>
      <c r="G163" s="90" t="s">
        <v>19</v>
      </c>
      <c r="H163" s="92">
        <v>70</v>
      </c>
      <c r="I163" s="93"/>
      <c r="J163" s="90" t="s">
        <v>20</v>
      </c>
      <c r="K163" s="94">
        <v>9</v>
      </c>
      <c r="L163" s="450">
        <v>23</v>
      </c>
      <c r="M163" s="436">
        <v>6000</v>
      </c>
      <c r="N163" s="449">
        <f>L163*M163/1000</f>
        <v>138</v>
      </c>
      <c r="O163" s="12">
        <v>1</v>
      </c>
      <c r="P163" s="13">
        <v>1</v>
      </c>
      <c r="Q163" s="14">
        <f t="shared" si="19"/>
        <v>1</v>
      </c>
      <c r="R163" s="422">
        <f>M163*Q163/1000</f>
        <v>6</v>
      </c>
      <c r="S163" s="423">
        <f t="shared" si="21"/>
        <v>138</v>
      </c>
      <c r="T163" s="424">
        <f>(F163*2+H163*4)/L163</f>
        <v>27.826086956521738</v>
      </c>
      <c r="U163" s="423">
        <f t="shared" si="23"/>
        <v>3.84</v>
      </c>
      <c r="V163" s="24"/>
    </row>
    <row r="164" spans="1:22" ht="12.75">
      <c r="A164" s="173"/>
      <c r="B164" s="11"/>
      <c r="C164" s="408" t="s">
        <v>489</v>
      </c>
      <c r="D164" s="89" t="s">
        <v>28</v>
      </c>
      <c r="E164" s="90" t="s">
        <v>18</v>
      </c>
      <c r="F164" s="91">
        <v>200</v>
      </c>
      <c r="G164" s="90" t="s">
        <v>19</v>
      </c>
      <c r="H164" s="92">
        <v>73</v>
      </c>
      <c r="I164" s="93"/>
      <c r="J164" s="90" t="s">
        <v>20</v>
      </c>
      <c r="K164" s="94">
        <v>7</v>
      </c>
      <c r="L164" s="450">
        <v>22.637</v>
      </c>
      <c r="M164" s="436">
        <v>6000</v>
      </c>
      <c r="N164" s="449">
        <f>L164*M164/1000</f>
        <v>135.822</v>
      </c>
      <c r="O164" s="12">
        <v>1</v>
      </c>
      <c r="P164" s="13">
        <v>1</v>
      </c>
      <c r="Q164" s="14">
        <f>O164*P164</f>
        <v>1</v>
      </c>
      <c r="R164" s="422">
        <f>M164*Q164/1000</f>
        <v>6</v>
      </c>
      <c r="S164" s="423">
        <f>N164*Q164</f>
        <v>135.822</v>
      </c>
      <c r="T164" s="424">
        <f>(F164*2+H164*4)/L164</f>
        <v>30.569421743163847</v>
      </c>
      <c r="U164" s="423">
        <f>T164*S164/1000</f>
        <v>4.1520000000000001</v>
      </c>
      <c r="V164" s="24"/>
    </row>
    <row r="165" spans="1:22" ht="12.75">
      <c r="A165" s="173"/>
      <c r="B165" s="11"/>
      <c r="C165" s="408" t="s">
        <v>489</v>
      </c>
      <c r="D165" s="89">
        <v>20</v>
      </c>
      <c r="E165" s="90" t="s">
        <v>18</v>
      </c>
      <c r="F165" s="91">
        <v>200</v>
      </c>
      <c r="G165" s="90" t="s">
        <v>19</v>
      </c>
      <c r="H165" s="92">
        <v>75</v>
      </c>
      <c r="I165" s="93"/>
      <c r="J165" s="90" t="s">
        <v>20</v>
      </c>
      <c r="K165" s="94">
        <v>9</v>
      </c>
      <c r="L165" s="450">
        <v>25.777000000000001</v>
      </c>
      <c r="M165" s="436">
        <v>6000</v>
      </c>
      <c r="N165" s="449">
        <f>L165*M165/1000</f>
        <v>154.66200000000001</v>
      </c>
      <c r="O165" s="12">
        <v>1</v>
      </c>
      <c r="P165" s="13">
        <v>1</v>
      </c>
      <c r="Q165" s="14">
        <f>O165*P165</f>
        <v>1</v>
      </c>
      <c r="R165" s="422">
        <f>M165*Q165/1000</f>
        <v>6</v>
      </c>
      <c r="S165" s="423">
        <f>N165*Q165</f>
        <v>154.66200000000001</v>
      </c>
      <c r="T165" s="424">
        <f>(F165*2+H165*4)/L165</f>
        <v>27.15599177561392</v>
      </c>
      <c r="U165" s="423">
        <f>T165*S165/1000</f>
        <v>4.2</v>
      </c>
      <c r="V165" s="24"/>
    </row>
    <row r="166" spans="1:22" ht="12.75">
      <c r="A166" s="173"/>
      <c r="B166" s="11"/>
      <c r="C166" s="418" t="s">
        <v>489</v>
      </c>
      <c r="D166" s="49" t="s">
        <v>29</v>
      </c>
      <c r="E166" s="50" t="s">
        <v>18</v>
      </c>
      <c r="F166" s="51">
        <v>220</v>
      </c>
      <c r="G166" s="50" t="s">
        <v>19</v>
      </c>
      <c r="H166" s="52">
        <v>77</v>
      </c>
      <c r="I166" s="17"/>
      <c r="J166" s="53" t="s">
        <v>20</v>
      </c>
      <c r="K166" s="54">
        <v>7</v>
      </c>
      <c r="L166" s="448">
        <v>24.998999999999999</v>
      </c>
      <c r="M166" s="436">
        <v>6000</v>
      </c>
      <c r="N166" s="449">
        <f>L166*M166/1000</f>
        <v>149.994</v>
      </c>
      <c r="O166" s="12">
        <v>1</v>
      </c>
      <c r="P166" s="13">
        <v>1</v>
      </c>
      <c r="Q166" s="14">
        <f>O166*P166</f>
        <v>1</v>
      </c>
      <c r="R166" s="422">
        <f>M166*Q166/1000</f>
        <v>6</v>
      </c>
      <c r="S166" s="423">
        <f>N166*Q166</f>
        <v>149.994</v>
      </c>
      <c r="T166" s="424">
        <f>(F166*2+H166*4)/L166</f>
        <v>29.921196847873915</v>
      </c>
      <c r="U166" s="423">
        <f>T166*S166/1000</f>
        <v>4.4880000000000004</v>
      </c>
      <c r="V166" s="24"/>
    </row>
    <row r="167" spans="1:22" ht="12.75">
      <c r="A167" s="173"/>
      <c r="B167" s="11"/>
      <c r="C167" s="418" t="s">
        <v>489</v>
      </c>
      <c r="D167" s="49">
        <v>22</v>
      </c>
      <c r="E167" s="50" t="s">
        <v>18</v>
      </c>
      <c r="F167" s="51">
        <v>220</v>
      </c>
      <c r="G167" s="50" t="s">
        <v>19</v>
      </c>
      <c r="H167" s="52">
        <v>79</v>
      </c>
      <c r="I167" s="17"/>
      <c r="J167" s="53" t="s">
        <v>20</v>
      </c>
      <c r="K167" s="54">
        <v>9</v>
      </c>
      <c r="L167" s="448">
        <v>28.452999999999999</v>
      </c>
      <c r="M167" s="436">
        <v>6000</v>
      </c>
      <c r="N167" s="449">
        <f>L167*M167/1000</f>
        <v>170.71799999999999</v>
      </c>
      <c r="O167" s="12">
        <v>1</v>
      </c>
      <c r="P167" s="13">
        <v>1</v>
      </c>
      <c r="Q167" s="14">
        <f>O167*P167</f>
        <v>1</v>
      </c>
      <c r="R167" s="422">
        <f>M167*Q167/1000</f>
        <v>6</v>
      </c>
      <c r="S167" s="423">
        <f>N167*Q167</f>
        <v>170.71799999999999</v>
      </c>
      <c r="T167" s="424">
        <f>(F167*2+H167*4)/L167</f>
        <v>26.5701332021228</v>
      </c>
      <c r="U167" s="423">
        <f>T167*S167/1000</f>
        <v>4.5359999999999996</v>
      </c>
      <c r="V167" s="24"/>
    </row>
    <row r="168" spans="1:22" ht="12.75">
      <c r="A168" s="173"/>
      <c r="B168" s="11"/>
      <c r="C168" s="418" t="s">
        <v>488</v>
      </c>
      <c r="D168" s="49" t="s">
        <v>30</v>
      </c>
      <c r="E168" s="50" t="s">
        <v>18</v>
      </c>
      <c r="F168" s="51">
        <v>240</v>
      </c>
      <c r="G168" s="50" t="s">
        <v>19</v>
      </c>
      <c r="H168" s="52">
        <v>78</v>
      </c>
      <c r="I168" s="17"/>
      <c r="J168" s="53" t="s">
        <v>20</v>
      </c>
      <c r="K168" s="54">
        <v>7</v>
      </c>
      <c r="L168" s="448">
        <v>26.86</v>
      </c>
      <c r="M168" s="436">
        <v>6000</v>
      </c>
      <c r="N168" s="449">
        <f t="shared" ref="N168:N191" si="24">L168*M168/1000</f>
        <v>161.16</v>
      </c>
      <c r="O168" s="12">
        <v>1</v>
      </c>
      <c r="P168" s="13">
        <v>1</v>
      </c>
      <c r="Q168" s="14">
        <f t="shared" ref="Q168:Q231" si="25">O168*P168</f>
        <v>1</v>
      </c>
      <c r="R168" s="422">
        <f t="shared" ref="R168:R191" si="26">M168*Q168/1000</f>
        <v>6</v>
      </c>
      <c r="S168" s="423">
        <f t="shared" ref="S168:S231" si="27">N168*Q168</f>
        <v>161.16</v>
      </c>
      <c r="T168" s="424">
        <f t="shared" ref="T168:T191" si="28">(F168*2+H168*4)/L168</f>
        <v>29.486224869694713</v>
      </c>
      <c r="U168" s="423">
        <f t="shared" ref="U168:U231" si="29">T168*S168/1000</f>
        <v>4.7519999999999998</v>
      </c>
      <c r="V168" s="24"/>
    </row>
    <row r="169" spans="1:22" ht="12.75">
      <c r="A169" s="173"/>
      <c r="B169" s="11"/>
      <c r="C169" s="418" t="s">
        <v>488</v>
      </c>
      <c r="D169" s="49" t="s">
        <v>31</v>
      </c>
      <c r="E169" s="50" t="s">
        <v>18</v>
      </c>
      <c r="F169" s="51">
        <v>240</v>
      </c>
      <c r="G169" s="50" t="s">
        <v>19</v>
      </c>
      <c r="H169" s="52">
        <v>80</v>
      </c>
      <c r="I169" s="17"/>
      <c r="J169" s="53" t="s">
        <v>20</v>
      </c>
      <c r="K169" s="54">
        <v>9</v>
      </c>
      <c r="L169" s="448">
        <v>30.628</v>
      </c>
      <c r="M169" s="436">
        <v>6000</v>
      </c>
      <c r="N169" s="449">
        <f t="shared" si="24"/>
        <v>183.768</v>
      </c>
      <c r="O169" s="12">
        <v>1</v>
      </c>
      <c r="P169" s="13">
        <v>1</v>
      </c>
      <c r="Q169" s="14">
        <f t="shared" si="25"/>
        <v>1</v>
      </c>
      <c r="R169" s="422">
        <f t="shared" si="26"/>
        <v>6</v>
      </c>
      <c r="S169" s="423">
        <f t="shared" si="27"/>
        <v>183.768</v>
      </c>
      <c r="T169" s="424">
        <f t="shared" si="28"/>
        <v>26.119890296460756</v>
      </c>
      <c r="U169" s="423">
        <f t="shared" si="29"/>
        <v>4.8</v>
      </c>
      <c r="V169" s="24"/>
    </row>
    <row r="170" spans="1:22" ht="12.75">
      <c r="A170" s="173"/>
      <c r="B170" s="11"/>
      <c r="C170" s="418" t="s">
        <v>488</v>
      </c>
      <c r="D170" s="49" t="s">
        <v>32</v>
      </c>
      <c r="E170" s="50" t="s">
        <v>18</v>
      </c>
      <c r="F170" s="51">
        <v>240</v>
      </c>
      <c r="G170" s="50" t="s">
        <v>19</v>
      </c>
      <c r="H170" s="52">
        <v>82</v>
      </c>
      <c r="I170" s="17"/>
      <c r="J170" s="53" t="s">
        <v>20</v>
      </c>
      <c r="K170" s="54">
        <v>11</v>
      </c>
      <c r="L170" s="448">
        <v>34.396000000000001</v>
      </c>
      <c r="M170" s="436">
        <v>6000</v>
      </c>
      <c r="N170" s="449">
        <f t="shared" si="24"/>
        <v>206.376</v>
      </c>
      <c r="O170" s="12">
        <v>1</v>
      </c>
      <c r="P170" s="13">
        <v>1</v>
      </c>
      <c r="Q170" s="14">
        <f t="shared" si="25"/>
        <v>1</v>
      </c>
      <c r="R170" s="422">
        <f t="shared" si="26"/>
        <v>6</v>
      </c>
      <c r="S170" s="423">
        <f t="shared" si="27"/>
        <v>206.376</v>
      </c>
      <c r="T170" s="424">
        <f t="shared" si="28"/>
        <v>23.491103616699615</v>
      </c>
      <c r="U170" s="423">
        <f t="shared" si="29"/>
        <v>4.8479999999999999</v>
      </c>
      <c r="V170" s="24"/>
    </row>
    <row r="171" spans="1:22" ht="12.75">
      <c r="A171" s="173"/>
      <c r="B171" s="11"/>
      <c r="C171" s="408" t="s">
        <v>488</v>
      </c>
      <c r="D171" s="89" t="s">
        <v>33</v>
      </c>
      <c r="E171" s="90" t="s">
        <v>18</v>
      </c>
      <c r="F171" s="91">
        <v>250</v>
      </c>
      <c r="G171" s="90" t="s">
        <v>19</v>
      </c>
      <c r="H171" s="92">
        <v>78</v>
      </c>
      <c r="I171" s="93"/>
      <c r="J171" s="90" t="s">
        <v>20</v>
      </c>
      <c r="K171" s="94">
        <v>7</v>
      </c>
      <c r="L171" s="450">
        <v>27.41</v>
      </c>
      <c r="M171" s="436">
        <v>6000</v>
      </c>
      <c r="N171" s="449">
        <f t="shared" si="24"/>
        <v>164.46</v>
      </c>
      <c r="O171" s="12">
        <v>1</v>
      </c>
      <c r="P171" s="13">
        <v>1</v>
      </c>
      <c r="Q171" s="14">
        <f t="shared" si="25"/>
        <v>1</v>
      </c>
      <c r="R171" s="422">
        <f t="shared" si="26"/>
        <v>6</v>
      </c>
      <c r="S171" s="423">
        <f t="shared" si="27"/>
        <v>164.46</v>
      </c>
      <c r="T171" s="424">
        <f t="shared" si="28"/>
        <v>29.624224735497993</v>
      </c>
      <c r="U171" s="423">
        <f t="shared" si="29"/>
        <v>4.8719999999999999</v>
      </c>
      <c r="V171" s="24"/>
    </row>
    <row r="172" spans="1:22" ht="12.75">
      <c r="A172" s="173"/>
      <c r="B172" s="11"/>
      <c r="C172" s="408" t="s">
        <v>488</v>
      </c>
      <c r="D172" s="89" t="s">
        <v>34</v>
      </c>
      <c r="E172" s="90" t="s">
        <v>18</v>
      </c>
      <c r="F172" s="91">
        <v>250</v>
      </c>
      <c r="G172" s="90" t="s">
        <v>19</v>
      </c>
      <c r="H172" s="92">
        <v>80</v>
      </c>
      <c r="I172" s="93"/>
      <c r="J172" s="90" t="s">
        <v>20</v>
      </c>
      <c r="K172" s="94">
        <v>9</v>
      </c>
      <c r="L172" s="450">
        <v>31.335000000000001</v>
      </c>
      <c r="M172" s="436">
        <v>6000</v>
      </c>
      <c r="N172" s="449">
        <f t="shared" si="24"/>
        <v>188.01</v>
      </c>
      <c r="O172" s="12">
        <v>1</v>
      </c>
      <c r="P172" s="13">
        <v>1</v>
      </c>
      <c r="Q172" s="14">
        <f t="shared" si="25"/>
        <v>1</v>
      </c>
      <c r="R172" s="422">
        <f t="shared" si="26"/>
        <v>6</v>
      </c>
      <c r="S172" s="423">
        <f t="shared" si="27"/>
        <v>188.01</v>
      </c>
      <c r="T172" s="424">
        <f t="shared" si="28"/>
        <v>26.168820807403861</v>
      </c>
      <c r="U172" s="423">
        <f t="shared" si="29"/>
        <v>4.92</v>
      </c>
      <c r="V172" s="24"/>
    </row>
    <row r="173" spans="1:22" ht="12.75">
      <c r="A173" s="173"/>
      <c r="B173" s="11"/>
      <c r="C173" s="408" t="s">
        <v>488</v>
      </c>
      <c r="D173" s="89" t="s">
        <v>35</v>
      </c>
      <c r="E173" s="90" t="s">
        <v>18</v>
      </c>
      <c r="F173" s="91">
        <v>250</v>
      </c>
      <c r="G173" s="90" t="s">
        <v>19</v>
      </c>
      <c r="H173" s="92">
        <v>82</v>
      </c>
      <c r="I173" s="93"/>
      <c r="J173" s="90" t="s">
        <v>20</v>
      </c>
      <c r="K173" s="94">
        <v>11</v>
      </c>
      <c r="L173" s="450">
        <v>35.26</v>
      </c>
      <c r="M173" s="436">
        <v>6000</v>
      </c>
      <c r="N173" s="449">
        <f t="shared" si="24"/>
        <v>211.56</v>
      </c>
      <c r="O173" s="12">
        <v>1</v>
      </c>
      <c r="P173" s="13">
        <v>1</v>
      </c>
      <c r="Q173" s="14">
        <f t="shared" si="25"/>
        <v>1</v>
      </c>
      <c r="R173" s="422">
        <f t="shared" si="26"/>
        <v>6</v>
      </c>
      <c r="S173" s="423">
        <f t="shared" si="27"/>
        <v>211.56</v>
      </c>
      <c r="T173" s="424">
        <f t="shared" si="28"/>
        <v>23.482699943278504</v>
      </c>
      <c r="U173" s="423">
        <f t="shared" si="29"/>
        <v>4.968</v>
      </c>
      <c r="V173" s="24"/>
    </row>
    <row r="174" spans="1:22" ht="12.75">
      <c r="A174" s="173"/>
      <c r="B174" s="11"/>
      <c r="C174" s="418" t="s">
        <v>488</v>
      </c>
      <c r="D174" s="49" t="s">
        <v>36</v>
      </c>
      <c r="E174" s="50" t="s">
        <v>18</v>
      </c>
      <c r="F174" s="51">
        <v>270</v>
      </c>
      <c r="G174" s="50" t="s">
        <v>19</v>
      </c>
      <c r="H174" s="52">
        <v>82</v>
      </c>
      <c r="I174" s="17"/>
      <c r="J174" s="53" t="s">
        <v>20</v>
      </c>
      <c r="K174" s="54">
        <v>7.5</v>
      </c>
      <c r="L174" s="448">
        <v>30.838000000000001</v>
      </c>
      <c r="M174" s="436">
        <v>6000</v>
      </c>
      <c r="N174" s="449">
        <f t="shared" si="24"/>
        <v>185.02799999999999</v>
      </c>
      <c r="O174" s="12">
        <v>1</v>
      </c>
      <c r="P174" s="13">
        <v>1</v>
      </c>
      <c r="Q174" s="14">
        <f t="shared" si="25"/>
        <v>1</v>
      </c>
      <c r="R174" s="422">
        <f t="shared" si="26"/>
        <v>6</v>
      </c>
      <c r="S174" s="423">
        <f t="shared" si="27"/>
        <v>185.02799999999999</v>
      </c>
      <c r="T174" s="424">
        <f t="shared" si="28"/>
        <v>28.147091251053894</v>
      </c>
      <c r="U174" s="423">
        <f t="shared" si="29"/>
        <v>5.2080000000000002</v>
      </c>
      <c r="V174" s="24"/>
    </row>
    <row r="175" spans="1:22" ht="12.75">
      <c r="A175" s="173"/>
      <c r="B175" s="11"/>
      <c r="C175" s="418" t="s">
        <v>488</v>
      </c>
      <c r="D175" s="49" t="s">
        <v>37</v>
      </c>
      <c r="E175" s="50" t="s">
        <v>18</v>
      </c>
      <c r="F175" s="51">
        <v>270</v>
      </c>
      <c r="G175" s="50" t="s">
        <v>19</v>
      </c>
      <c r="H175" s="52">
        <v>84</v>
      </c>
      <c r="I175" s="17"/>
      <c r="J175" s="53" t="s">
        <v>20</v>
      </c>
      <c r="K175" s="54">
        <v>9.5</v>
      </c>
      <c r="L175" s="448">
        <v>35.076999999999998</v>
      </c>
      <c r="M175" s="436">
        <v>6000</v>
      </c>
      <c r="N175" s="449">
        <f t="shared" si="24"/>
        <v>210.46199999999999</v>
      </c>
      <c r="O175" s="12">
        <v>1</v>
      </c>
      <c r="P175" s="13">
        <v>1</v>
      </c>
      <c r="Q175" s="14">
        <f t="shared" si="25"/>
        <v>1</v>
      </c>
      <c r="R175" s="422">
        <f t="shared" si="26"/>
        <v>6</v>
      </c>
      <c r="S175" s="423">
        <f t="shared" si="27"/>
        <v>210.46199999999999</v>
      </c>
      <c r="T175" s="424">
        <f t="shared" si="28"/>
        <v>24.97362944379508</v>
      </c>
      <c r="U175" s="423">
        <f t="shared" si="29"/>
        <v>5.2560000000000002</v>
      </c>
      <c r="V175" s="24"/>
    </row>
    <row r="176" spans="1:22" ht="12.75">
      <c r="A176" s="173"/>
      <c r="B176" s="11"/>
      <c r="C176" s="418" t="s">
        <v>488</v>
      </c>
      <c r="D176" s="49" t="s">
        <v>38</v>
      </c>
      <c r="E176" s="50" t="s">
        <v>18</v>
      </c>
      <c r="F176" s="51">
        <v>270</v>
      </c>
      <c r="G176" s="50" t="s">
        <v>19</v>
      </c>
      <c r="H176" s="52">
        <v>86</v>
      </c>
      <c r="I176" s="17"/>
      <c r="J176" s="53" t="s">
        <v>20</v>
      </c>
      <c r="K176" s="54">
        <v>11.5</v>
      </c>
      <c r="L176" s="448">
        <v>39.316000000000003</v>
      </c>
      <c r="M176" s="436">
        <v>6000</v>
      </c>
      <c r="N176" s="449">
        <f t="shared" si="24"/>
        <v>235.89600000000002</v>
      </c>
      <c r="O176" s="12">
        <v>1</v>
      </c>
      <c r="P176" s="13">
        <v>1</v>
      </c>
      <c r="Q176" s="14">
        <f t="shared" si="25"/>
        <v>1</v>
      </c>
      <c r="R176" s="422">
        <f t="shared" si="26"/>
        <v>6</v>
      </c>
      <c r="S176" s="423">
        <f t="shared" si="27"/>
        <v>235.89600000000002</v>
      </c>
      <c r="T176" s="424">
        <f t="shared" si="28"/>
        <v>22.484484688167665</v>
      </c>
      <c r="U176" s="423">
        <f t="shared" si="29"/>
        <v>5.3040000000000003</v>
      </c>
      <c r="V176" s="24"/>
    </row>
    <row r="177" spans="1:23" ht="12.75">
      <c r="A177" s="173"/>
      <c r="B177" s="11"/>
      <c r="C177" s="418" t="s">
        <v>488</v>
      </c>
      <c r="D177" s="49" t="s">
        <v>39</v>
      </c>
      <c r="E177" s="50" t="s">
        <v>18</v>
      </c>
      <c r="F177" s="51">
        <v>280</v>
      </c>
      <c r="G177" s="50" t="s">
        <v>19</v>
      </c>
      <c r="H177" s="52">
        <v>82</v>
      </c>
      <c r="I177" s="17"/>
      <c r="J177" s="53" t="s">
        <v>20</v>
      </c>
      <c r="K177" s="54">
        <v>7.5</v>
      </c>
      <c r="L177" s="448">
        <v>31.427</v>
      </c>
      <c r="M177" s="436">
        <v>6000</v>
      </c>
      <c r="N177" s="449">
        <f t="shared" si="24"/>
        <v>188.56200000000001</v>
      </c>
      <c r="O177" s="12">
        <v>1</v>
      </c>
      <c r="P177" s="13">
        <v>1</v>
      </c>
      <c r="Q177" s="14">
        <f t="shared" si="25"/>
        <v>1</v>
      </c>
      <c r="R177" s="422">
        <f t="shared" si="26"/>
        <v>6</v>
      </c>
      <c r="S177" s="423">
        <f t="shared" si="27"/>
        <v>188.56200000000001</v>
      </c>
      <c r="T177" s="424">
        <f t="shared" si="28"/>
        <v>28.255958252458079</v>
      </c>
      <c r="U177" s="423">
        <f t="shared" si="29"/>
        <v>5.3280000000000012</v>
      </c>
      <c r="V177" s="24"/>
    </row>
    <row r="178" spans="1:23" ht="12.75">
      <c r="A178" s="173"/>
      <c r="B178" s="11"/>
      <c r="C178" s="418" t="s">
        <v>488</v>
      </c>
      <c r="D178" s="49" t="s">
        <v>40</v>
      </c>
      <c r="E178" s="50" t="s">
        <v>18</v>
      </c>
      <c r="F178" s="51">
        <v>280</v>
      </c>
      <c r="G178" s="50" t="s">
        <v>19</v>
      </c>
      <c r="H178" s="52">
        <v>84</v>
      </c>
      <c r="I178" s="17"/>
      <c r="J178" s="53" t="s">
        <v>20</v>
      </c>
      <c r="K178" s="54">
        <v>9.5</v>
      </c>
      <c r="L178" s="448">
        <v>35.823</v>
      </c>
      <c r="M178" s="436">
        <v>6000</v>
      </c>
      <c r="N178" s="449">
        <f t="shared" si="24"/>
        <v>214.93799999999999</v>
      </c>
      <c r="O178" s="12">
        <v>1</v>
      </c>
      <c r="P178" s="13">
        <v>1</v>
      </c>
      <c r="Q178" s="14">
        <f t="shared" si="25"/>
        <v>1</v>
      </c>
      <c r="R178" s="422">
        <f t="shared" si="26"/>
        <v>6</v>
      </c>
      <c r="S178" s="423">
        <f t="shared" si="27"/>
        <v>214.93799999999999</v>
      </c>
      <c r="T178" s="424">
        <f t="shared" si="28"/>
        <v>25.011863886330012</v>
      </c>
      <c r="U178" s="423">
        <f t="shared" si="29"/>
        <v>5.3760000000000003</v>
      </c>
      <c r="V178" s="24"/>
    </row>
    <row r="179" spans="1:23" ht="12.75">
      <c r="A179" s="173"/>
      <c r="B179" s="11"/>
      <c r="C179" s="418" t="s">
        <v>488</v>
      </c>
      <c r="D179" s="49" t="s">
        <v>41</v>
      </c>
      <c r="E179" s="50" t="s">
        <v>18</v>
      </c>
      <c r="F179" s="51">
        <v>280</v>
      </c>
      <c r="G179" s="50" t="s">
        <v>19</v>
      </c>
      <c r="H179" s="52">
        <v>86</v>
      </c>
      <c r="I179" s="17"/>
      <c r="J179" s="53" t="s">
        <v>20</v>
      </c>
      <c r="K179" s="54">
        <v>11.5</v>
      </c>
      <c r="L179" s="448">
        <v>40.219000000000001</v>
      </c>
      <c r="M179" s="436">
        <v>6000</v>
      </c>
      <c r="N179" s="449">
        <f t="shared" si="24"/>
        <v>241.31399999999999</v>
      </c>
      <c r="O179" s="12">
        <v>1</v>
      </c>
      <c r="P179" s="13">
        <v>1</v>
      </c>
      <c r="Q179" s="14">
        <f t="shared" si="25"/>
        <v>1</v>
      </c>
      <c r="R179" s="422">
        <f t="shared" si="26"/>
        <v>6</v>
      </c>
      <c r="S179" s="423">
        <f t="shared" si="27"/>
        <v>241.31399999999999</v>
      </c>
      <c r="T179" s="424">
        <f t="shared" si="28"/>
        <v>22.476938760287425</v>
      </c>
      <c r="U179" s="423">
        <f t="shared" si="29"/>
        <v>5.4239999999999995</v>
      </c>
      <c r="V179" s="24"/>
    </row>
    <row r="180" spans="1:23" ht="12.75">
      <c r="A180" s="173"/>
      <c r="B180" s="11"/>
      <c r="C180" s="418" t="s">
        <v>489</v>
      </c>
      <c r="D180" s="49" t="s">
        <v>42</v>
      </c>
      <c r="E180" s="50" t="s">
        <v>18</v>
      </c>
      <c r="F180" s="51">
        <v>300</v>
      </c>
      <c r="G180" s="50" t="s">
        <v>19</v>
      </c>
      <c r="H180" s="52">
        <v>85</v>
      </c>
      <c r="I180" s="17"/>
      <c r="J180" s="53" t="s">
        <v>20</v>
      </c>
      <c r="K180" s="54">
        <v>7.5</v>
      </c>
      <c r="L180" s="448">
        <v>34.463000000000001</v>
      </c>
      <c r="M180" s="436">
        <v>6000</v>
      </c>
      <c r="N180" s="449">
        <f t="shared" si="24"/>
        <v>206.77799999999999</v>
      </c>
      <c r="O180" s="12">
        <v>1</v>
      </c>
      <c r="P180" s="13">
        <v>1</v>
      </c>
      <c r="Q180" s="14">
        <f t="shared" si="25"/>
        <v>1</v>
      </c>
      <c r="R180" s="422">
        <f t="shared" si="26"/>
        <v>6</v>
      </c>
      <c r="S180" s="423">
        <f t="shared" si="27"/>
        <v>206.77799999999999</v>
      </c>
      <c r="T180" s="424">
        <f t="shared" si="28"/>
        <v>27.275628935379974</v>
      </c>
      <c r="U180" s="423">
        <f t="shared" si="29"/>
        <v>5.64</v>
      </c>
      <c r="V180" s="24"/>
    </row>
    <row r="181" spans="1:23" ht="12.75">
      <c r="A181" s="173"/>
      <c r="B181" s="11"/>
      <c r="C181" s="418" t="s">
        <v>489</v>
      </c>
      <c r="D181" s="49" t="s">
        <v>43</v>
      </c>
      <c r="E181" s="50" t="s">
        <v>18</v>
      </c>
      <c r="F181" s="51">
        <v>300</v>
      </c>
      <c r="G181" s="50" t="s">
        <v>19</v>
      </c>
      <c r="H181" s="52">
        <v>87</v>
      </c>
      <c r="I181" s="17"/>
      <c r="J181" s="53" t="s">
        <v>20</v>
      </c>
      <c r="K181" s="54">
        <v>9.5</v>
      </c>
      <c r="L181" s="448">
        <v>39.173000000000002</v>
      </c>
      <c r="M181" s="436">
        <v>6000</v>
      </c>
      <c r="N181" s="449">
        <f t="shared" si="24"/>
        <v>235.03800000000001</v>
      </c>
      <c r="O181" s="12">
        <v>1</v>
      </c>
      <c r="P181" s="13">
        <v>1</v>
      </c>
      <c r="Q181" s="14">
        <f t="shared" si="25"/>
        <v>1</v>
      </c>
      <c r="R181" s="422">
        <f t="shared" si="26"/>
        <v>6</v>
      </c>
      <c r="S181" s="423">
        <f t="shared" si="27"/>
        <v>235.03800000000001</v>
      </c>
      <c r="T181" s="424">
        <f t="shared" si="28"/>
        <v>24.200342072345748</v>
      </c>
      <c r="U181" s="423">
        <f t="shared" si="29"/>
        <v>5.6879999999999997</v>
      </c>
      <c r="V181" s="24"/>
    </row>
    <row r="182" spans="1:23" ht="12.75">
      <c r="A182" s="173"/>
      <c r="B182" s="11"/>
      <c r="C182" s="418" t="s">
        <v>489</v>
      </c>
      <c r="D182" s="49" t="s">
        <v>44</v>
      </c>
      <c r="E182" s="50" t="s">
        <v>18</v>
      </c>
      <c r="F182" s="51">
        <v>300</v>
      </c>
      <c r="G182" s="50" t="s">
        <v>19</v>
      </c>
      <c r="H182" s="52">
        <v>89</v>
      </c>
      <c r="I182" s="17"/>
      <c r="J182" s="53" t="s">
        <v>20</v>
      </c>
      <c r="K182" s="54">
        <v>11.5</v>
      </c>
      <c r="L182" s="448">
        <v>43.883000000000003</v>
      </c>
      <c r="M182" s="436">
        <v>6000</v>
      </c>
      <c r="N182" s="449">
        <f t="shared" si="24"/>
        <v>263.298</v>
      </c>
      <c r="O182" s="12">
        <v>1</v>
      </c>
      <c r="P182" s="13">
        <v>1</v>
      </c>
      <c r="Q182" s="14">
        <f t="shared" si="25"/>
        <v>1</v>
      </c>
      <c r="R182" s="422">
        <f t="shared" si="26"/>
        <v>6</v>
      </c>
      <c r="S182" s="423">
        <f t="shared" si="27"/>
        <v>263.298</v>
      </c>
      <c r="T182" s="424">
        <f t="shared" si="28"/>
        <v>21.785201558690151</v>
      </c>
      <c r="U182" s="423">
        <f t="shared" si="29"/>
        <v>5.7359999999999989</v>
      </c>
      <c r="V182" s="24"/>
    </row>
    <row r="183" spans="1:23" ht="12.75">
      <c r="A183" s="173"/>
      <c r="B183" s="11"/>
      <c r="C183" s="418" t="s">
        <v>489</v>
      </c>
      <c r="D183" s="49" t="s">
        <v>45</v>
      </c>
      <c r="E183" s="50" t="s">
        <v>18</v>
      </c>
      <c r="F183" s="51">
        <v>320</v>
      </c>
      <c r="G183" s="50" t="s">
        <v>19</v>
      </c>
      <c r="H183" s="52">
        <v>88</v>
      </c>
      <c r="I183" s="17"/>
      <c r="J183" s="53" t="s">
        <v>20</v>
      </c>
      <c r="K183" s="54">
        <v>8</v>
      </c>
      <c r="L183" s="448">
        <v>38.082999999999998</v>
      </c>
      <c r="M183" s="436">
        <v>6000</v>
      </c>
      <c r="N183" s="449">
        <f t="shared" si="24"/>
        <v>228.49799999999999</v>
      </c>
      <c r="O183" s="12">
        <v>1</v>
      </c>
      <c r="P183" s="13">
        <v>1</v>
      </c>
      <c r="Q183" s="14">
        <f t="shared" si="25"/>
        <v>1</v>
      </c>
      <c r="R183" s="422">
        <f t="shared" si="26"/>
        <v>6</v>
      </c>
      <c r="S183" s="423">
        <f t="shared" si="27"/>
        <v>228.49799999999999</v>
      </c>
      <c r="T183" s="424">
        <f t="shared" si="28"/>
        <v>26.048368038232283</v>
      </c>
      <c r="U183" s="423">
        <f t="shared" si="29"/>
        <v>5.952</v>
      </c>
      <c r="V183" s="24"/>
    </row>
    <row r="184" spans="1:23" ht="12.75">
      <c r="A184" s="173"/>
      <c r="B184" s="11"/>
      <c r="C184" s="418" t="s">
        <v>489</v>
      </c>
      <c r="D184" s="49" t="s">
        <v>46</v>
      </c>
      <c r="E184" s="50" t="s">
        <v>18</v>
      </c>
      <c r="F184" s="51">
        <v>320</v>
      </c>
      <c r="G184" s="50" t="s">
        <v>19</v>
      </c>
      <c r="H184" s="52">
        <v>90</v>
      </c>
      <c r="I184" s="17"/>
      <c r="J184" s="53" t="s">
        <v>20</v>
      </c>
      <c r="K184" s="54">
        <v>10</v>
      </c>
      <c r="L184" s="448">
        <v>43.106999999999999</v>
      </c>
      <c r="M184" s="436">
        <v>6000</v>
      </c>
      <c r="N184" s="449">
        <f t="shared" si="24"/>
        <v>258.642</v>
      </c>
      <c r="O184" s="12">
        <v>1</v>
      </c>
      <c r="P184" s="13">
        <v>1</v>
      </c>
      <c r="Q184" s="14">
        <f t="shared" si="25"/>
        <v>1</v>
      </c>
      <c r="R184" s="422">
        <f t="shared" si="26"/>
        <v>6</v>
      </c>
      <c r="S184" s="423">
        <f t="shared" si="27"/>
        <v>258.642</v>
      </c>
      <c r="T184" s="424">
        <f t="shared" si="28"/>
        <v>23.198088477509454</v>
      </c>
      <c r="U184" s="423">
        <f t="shared" si="29"/>
        <v>6</v>
      </c>
      <c r="V184" s="24"/>
    </row>
    <row r="185" spans="1:23" ht="12.75">
      <c r="A185" s="173"/>
      <c r="B185" s="11"/>
      <c r="C185" s="418" t="s">
        <v>489</v>
      </c>
      <c r="D185" s="49" t="s">
        <v>47</v>
      </c>
      <c r="E185" s="50" t="s">
        <v>18</v>
      </c>
      <c r="F185" s="51">
        <v>320</v>
      </c>
      <c r="G185" s="50" t="s">
        <v>19</v>
      </c>
      <c r="H185" s="52">
        <v>92</v>
      </c>
      <c r="I185" s="17"/>
      <c r="J185" s="53" t="s">
        <v>20</v>
      </c>
      <c r="K185" s="54">
        <v>12</v>
      </c>
      <c r="L185" s="448">
        <v>48.131</v>
      </c>
      <c r="M185" s="436">
        <v>6000</v>
      </c>
      <c r="N185" s="449">
        <f t="shared" si="24"/>
        <v>288.786</v>
      </c>
      <c r="O185" s="12">
        <v>1</v>
      </c>
      <c r="P185" s="13">
        <v>1</v>
      </c>
      <c r="Q185" s="14">
        <f t="shared" si="25"/>
        <v>1</v>
      </c>
      <c r="R185" s="422">
        <f t="shared" si="26"/>
        <v>6</v>
      </c>
      <c r="S185" s="423">
        <f t="shared" si="27"/>
        <v>288.786</v>
      </c>
      <c r="T185" s="424">
        <f t="shared" si="28"/>
        <v>20.942843489642851</v>
      </c>
      <c r="U185" s="423">
        <f t="shared" si="29"/>
        <v>6.048</v>
      </c>
      <c r="V185" s="24"/>
    </row>
    <row r="186" spans="1:23" ht="12.75">
      <c r="A186" s="173"/>
      <c r="B186" s="11"/>
      <c r="C186" s="418" t="s">
        <v>489</v>
      </c>
      <c r="D186" s="49" t="s">
        <v>48</v>
      </c>
      <c r="E186" s="50" t="s">
        <v>18</v>
      </c>
      <c r="F186" s="51">
        <v>360</v>
      </c>
      <c r="G186" s="50" t="s">
        <v>19</v>
      </c>
      <c r="H186" s="52">
        <v>96</v>
      </c>
      <c r="I186" s="17"/>
      <c r="J186" s="53" t="s">
        <v>20</v>
      </c>
      <c r="K186" s="54">
        <v>9</v>
      </c>
      <c r="L186" s="448">
        <v>47.814</v>
      </c>
      <c r="M186" s="436">
        <v>6000</v>
      </c>
      <c r="N186" s="449">
        <f t="shared" si="24"/>
        <v>286.88400000000001</v>
      </c>
      <c r="O186" s="12">
        <v>1</v>
      </c>
      <c r="P186" s="13">
        <v>1</v>
      </c>
      <c r="Q186" s="14">
        <f t="shared" si="25"/>
        <v>1</v>
      </c>
      <c r="R186" s="422">
        <f t="shared" si="26"/>
        <v>6</v>
      </c>
      <c r="S186" s="423">
        <f t="shared" si="27"/>
        <v>286.88400000000001</v>
      </c>
      <c r="T186" s="424">
        <f t="shared" si="28"/>
        <v>23.089471702848538</v>
      </c>
      <c r="U186" s="423">
        <f t="shared" si="29"/>
        <v>6.6239999999999997</v>
      </c>
      <c r="V186" s="24"/>
    </row>
    <row r="187" spans="1:23" ht="12.75">
      <c r="A187" s="173"/>
      <c r="B187" s="11"/>
      <c r="C187" s="418" t="s">
        <v>489</v>
      </c>
      <c r="D187" s="49" t="s">
        <v>49</v>
      </c>
      <c r="E187" s="50" t="s">
        <v>18</v>
      </c>
      <c r="F187" s="51">
        <v>360</v>
      </c>
      <c r="G187" s="50" t="s">
        <v>19</v>
      </c>
      <c r="H187" s="52">
        <v>98</v>
      </c>
      <c r="I187" s="17"/>
      <c r="J187" s="53" t="s">
        <v>20</v>
      </c>
      <c r="K187" s="54">
        <v>11</v>
      </c>
      <c r="L187" s="448">
        <v>53.466000000000001</v>
      </c>
      <c r="M187" s="436">
        <v>6000</v>
      </c>
      <c r="N187" s="449">
        <f t="shared" si="24"/>
        <v>320.79599999999999</v>
      </c>
      <c r="O187" s="12">
        <v>1</v>
      </c>
      <c r="P187" s="13">
        <v>1</v>
      </c>
      <c r="Q187" s="14">
        <f t="shared" si="25"/>
        <v>1</v>
      </c>
      <c r="R187" s="422">
        <f t="shared" si="26"/>
        <v>6</v>
      </c>
      <c r="S187" s="423">
        <f t="shared" si="27"/>
        <v>320.79599999999999</v>
      </c>
      <c r="T187" s="424">
        <f t="shared" si="28"/>
        <v>20.798264317510192</v>
      </c>
      <c r="U187" s="423">
        <f t="shared" si="29"/>
        <v>6.6719999999999988</v>
      </c>
      <c r="V187" s="24"/>
    </row>
    <row r="188" spans="1:23" ht="12.75">
      <c r="A188" s="173"/>
      <c r="B188" s="11"/>
      <c r="C188" s="418" t="s">
        <v>489</v>
      </c>
      <c r="D188" s="49" t="s">
        <v>50</v>
      </c>
      <c r="E188" s="50" t="s">
        <v>18</v>
      </c>
      <c r="F188" s="51">
        <v>360</v>
      </c>
      <c r="G188" s="50" t="s">
        <v>19</v>
      </c>
      <c r="H188" s="52">
        <v>100</v>
      </c>
      <c r="I188" s="17"/>
      <c r="J188" s="53" t="s">
        <v>20</v>
      </c>
      <c r="K188" s="54">
        <v>13</v>
      </c>
      <c r="L188" s="448">
        <v>59.118000000000002</v>
      </c>
      <c r="M188" s="436">
        <v>6000</v>
      </c>
      <c r="N188" s="449">
        <f t="shared" si="24"/>
        <v>354.70800000000003</v>
      </c>
      <c r="O188" s="12">
        <v>1</v>
      </c>
      <c r="P188" s="13">
        <v>1</v>
      </c>
      <c r="Q188" s="14">
        <f t="shared" si="25"/>
        <v>1</v>
      </c>
      <c r="R188" s="422">
        <f t="shared" si="26"/>
        <v>6</v>
      </c>
      <c r="S188" s="423">
        <f t="shared" si="27"/>
        <v>354.70800000000003</v>
      </c>
      <c r="T188" s="424">
        <f t="shared" si="28"/>
        <v>18.945160526404816</v>
      </c>
      <c r="U188" s="423">
        <f t="shared" si="29"/>
        <v>6.72</v>
      </c>
      <c r="V188" s="24"/>
    </row>
    <row r="189" spans="1:23" ht="12.75">
      <c r="A189" s="173"/>
      <c r="B189" s="11"/>
      <c r="C189" s="418" t="s">
        <v>489</v>
      </c>
      <c r="D189" s="49" t="s">
        <v>51</v>
      </c>
      <c r="E189" s="50" t="s">
        <v>18</v>
      </c>
      <c r="F189" s="51">
        <v>400</v>
      </c>
      <c r="G189" s="50" t="s">
        <v>19</v>
      </c>
      <c r="H189" s="52">
        <v>100</v>
      </c>
      <c r="I189" s="17"/>
      <c r="J189" s="53" t="s">
        <v>20</v>
      </c>
      <c r="K189" s="54">
        <v>10.5</v>
      </c>
      <c r="L189" s="448">
        <v>58.927999999999997</v>
      </c>
      <c r="M189" s="436">
        <v>6000</v>
      </c>
      <c r="N189" s="449">
        <f t="shared" si="24"/>
        <v>353.56799999999998</v>
      </c>
      <c r="O189" s="12">
        <v>1</v>
      </c>
      <c r="P189" s="13">
        <v>1</v>
      </c>
      <c r="Q189" s="14">
        <f t="shared" si="25"/>
        <v>1</v>
      </c>
      <c r="R189" s="422">
        <f t="shared" si="26"/>
        <v>6</v>
      </c>
      <c r="S189" s="423">
        <f t="shared" si="27"/>
        <v>353.56799999999998</v>
      </c>
      <c r="T189" s="424">
        <f t="shared" si="28"/>
        <v>20.36383383111594</v>
      </c>
      <c r="U189" s="423">
        <f t="shared" si="29"/>
        <v>7.2</v>
      </c>
      <c r="V189" s="24"/>
    </row>
    <row r="190" spans="1:23" ht="12.75">
      <c r="A190" s="63"/>
      <c r="B190" s="80"/>
      <c r="C190" s="418" t="s">
        <v>489</v>
      </c>
      <c r="D190" s="55" t="s">
        <v>52</v>
      </c>
      <c r="E190" s="56" t="s">
        <v>18</v>
      </c>
      <c r="F190" s="57">
        <v>400</v>
      </c>
      <c r="G190" s="56" t="s">
        <v>19</v>
      </c>
      <c r="H190" s="58">
        <v>102</v>
      </c>
      <c r="I190" s="38"/>
      <c r="J190" s="59" t="s">
        <v>20</v>
      </c>
      <c r="K190" s="60">
        <v>12.5</v>
      </c>
      <c r="L190" s="458">
        <v>65.203999999999994</v>
      </c>
      <c r="M190" s="459">
        <v>6000</v>
      </c>
      <c r="N190" s="460">
        <f t="shared" si="24"/>
        <v>391.22399999999993</v>
      </c>
      <c r="O190" s="40">
        <v>1</v>
      </c>
      <c r="P190" s="39">
        <v>1</v>
      </c>
      <c r="Q190" s="41">
        <f t="shared" si="25"/>
        <v>1</v>
      </c>
      <c r="R190" s="483">
        <f t="shared" si="26"/>
        <v>6</v>
      </c>
      <c r="S190" s="465">
        <f t="shared" si="27"/>
        <v>391.22399999999993</v>
      </c>
      <c r="T190" s="466">
        <f t="shared" si="28"/>
        <v>18.526470768664502</v>
      </c>
      <c r="U190" s="465">
        <f t="shared" si="29"/>
        <v>7.2480000000000002</v>
      </c>
      <c r="V190" s="42"/>
    </row>
    <row r="191" spans="1:23" ht="13.5" thickBot="1">
      <c r="A191" s="175"/>
      <c r="B191" s="176"/>
      <c r="C191" s="409" t="s">
        <v>489</v>
      </c>
      <c r="D191" s="156" t="s">
        <v>53</v>
      </c>
      <c r="E191" s="129" t="s">
        <v>18</v>
      </c>
      <c r="F191" s="128">
        <v>400</v>
      </c>
      <c r="G191" s="129" t="s">
        <v>19</v>
      </c>
      <c r="H191" s="157">
        <v>104</v>
      </c>
      <c r="I191" s="158"/>
      <c r="J191" s="159" t="s">
        <v>20</v>
      </c>
      <c r="K191" s="160">
        <v>14.5</v>
      </c>
      <c r="L191" s="451">
        <v>71.488</v>
      </c>
      <c r="M191" s="452">
        <v>6000</v>
      </c>
      <c r="N191" s="453">
        <f t="shared" si="24"/>
        <v>428.928</v>
      </c>
      <c r="O191" s="114">
        <v>1</v>
      </c>
      <c r="P191" s="115">
        <v>1</v>
      </c>
      <c r="Q191" s="130">
        <f t="shared" si="25"/>
        <v>1</v>
      </c>
      <c r="R191" s="480">
        <f t="shared" si="26"/>
        <v>6</v>
      </c>
      <c r="S191" s="461">
        <f t="shared" si="27"/>
        <v>428.928</v>
      </c>
      <c r="T191" s="462">
        <f t="shared" si="28"/>
        <v>17.009847806624887</v>
      </c>
      <c r="U191" s="461">
        <f t="shared" si="29"/>
        <v>7.2959999999999994</v>
      </c>
      <c r="V191" s="131"/>
    </row>
    <row r="192" spans="1:23" ht="14.25" customHeight="1">
      <c r="A192" s="174" t="s">
        <v>54</v>
      </c>
      <c r="B192" s="172"/>
      <c r="C192" s="406" t="s">
        <v>55</v>
      </c>
      <c r="D192" s="43">
        <v>10</v>
      </c>
      <c r="E192" s="44" t="s">
        <v>18</v>
      </c>
      <c r="F192" s="45">
        <v>100</v>
      </c>
      <c r="G192" s="44" t="s">
        <v>19</v>
      </c>
      <c r="H192" s="46">
        <v>68</v>
      </c>
      <c r="I192" s="30"/>
      <c r="J192" s="47" t="s">
        <v>20</v>
      </c>
      <c r="K192" s="48">
        <v>4.5</v>
      </c>
      <c r="L192" s="454">
        <v>11.260999999999999</v>
      </c>
      <c r="M192" s="455">
        <v>6000</v>
      </c>
      <c r="N192" s="456">
        <f>L192*M192/1000</f>
        <v>67.566000000000003</v>
      </c>
      <c r="O192" s="25">
        <v>1</v>
      </c>
      <c r="P192" s="26">
        <v>1</v>
      </c>
      <c r="Q192" s="27">
        <f t="shared" si="25"/>
        <v>1</v>
      </c>
      <c r="R192" s="482">
        <f>M192*Q192/1000</f>
        <v>6</v>
      </c>
      <c r="S192" s="463">
        <f t="shared" si="27"/>
        <v>67.566000000000003</v>
      </c>
      <c r="T192" s="464">
        <f>(F192*2+H192*4)/L192</f>
        <v>41.914572418080105</v>
      </c>
      <c r="U192" s="463">
        <f t="shared" si="29"/>
        <v>2.8320000000000003</v>
      </c>
      <c r="V192" s="37"/>
      <c r="W192" s="8"/>
    </row>
    <row r="193" spans="1:22" ht="15">
      <c r="A193" s="174" t="s">
        <v>56</v>
      </c>
      <c r="B193" s="11"/>
      <c r="C193" s="406" t="s">
        <v>55</v>
      </c>
      <c r="D193" s="49" t="s">
        <v>23</v>
      </c>
      <c r="E193" s="50" t="s">
        <v>18</v>
      </c>
      <c r="F193" s="51">
        <v>120</v>
      </c>
      <c r="G193" s="50" t="s">
        <v>19</v>
      </c>
      <c r="H193" s="52">
        <v>74</v>
      </c>
      <c r="I193" s="17"/>
      <c r="J193" s="53" t="s">
        <v>20</v>
      </c>
      <c r="K193" s="54">
        <v>5</v>
      </c>
      <c r="L193" s="448">
        <v>13.987</v>
      </c>
      <c r="M193" s="436">
        <v>6000</v>
      </c>
      <c r="N193" s="449">
        <f t="shared" ref="N193:N236" si="30">L193*M193/1000</f>
        <v>83.921999999999997</v>
      </c>
      <c r="O193" s="12">
        <v>1</v>
      </c>
      <c r="P193" s="13">
        <v>1</v>
      </c>
      <c r="Q193" s="14">
        <f t="shared" si="25"/>
        <v>1</v>
      </c>
      <c r="R193" s="422">
        <f t="shared" ref="R193:R236" si="31">M193*Q193/1000</f>
        <v>6</v>
      </c>
      <c r="S193" s="423">
        <f t="shared" si="27"/>
        <v>83.921999999999997</v>
      </c>
      <c r="T193" s="424">
        <f t="shared" ref="T193:T236" si="32">(F193*2+H193*4)/L193</f>
        <v>38.321298348466435</v>
      </c>
      <c r="U193" s="423">
        <f t="shared" si="29"/>
        <v>3.2160000000000002</v>
      </c>
      <c r="V193" s="24"/>
    </row>
    <row r="194" spans="1:22" ht="15">
      <c r="A194" s="63"/>
      <c r="B194" s="11"/>
      <c r="C194" s="406" t="s">
        <v>55</v>
      </c>
      <c r="D194" s="49">
        <v>12.6</v>
      </c>
      <c r="E194" s="50" t="s">
        <v>18</v>
      </c>
      <c r="F194" s="51">
        <v>126</v>
      </c>
      <c r="G194" s="50" t="s">
        <v>19</v>
      </c>
      <c r="H194" s="52">
        <v>74</v>
      </c>
      <c r="I194" s="17"/>
      <c r="J194" s="53" t="s">
        <v>20</v>
      </c>
      <c r="K194" s="54">
        <v>5</v>
      </c>
      <c r="L194" s="448">
        <v>14.223000000000001</v>
      </c>
      <c r="M194" s="436">
        <v>6000</v>
      </c>
      <c r="N194" s="449">
        <f t="shared" si="30"/>
        <v>85.337999999999994</v>
      </c>
      <c r="O194" s="12">
        <v>1</v>
      </c>
      <c r="P194" s="13">
        <v>1</v>
      </c>
      <c r="Q194" s="14">
        <f t="shared" si="25"/>
        <v>1</v>
      </c>
      <c r="R194" s="422">
        <f t="shared" si="31"/>
        <v>6</v>
      </c>
      <c r="S194" s="423">
        <f t="shared" si="27"/>
        <v>85.337999999999994</v>
      </c>
      <c r="T194" s="424">
        <f t="shared" si="32"/>
        <v>38.529142937495607</v>
      </c>
      <c r="U194" s="423">
        <f t="shared" si="29"/>
        <v>3.2879999999999998</v>
      </c>
      <c r="V194" s="24"/>
    </row>
    <row r="195" spans="1:22" ht="15">
      <c r="A195" s="63"/>
      <c r="B195" s="11"/>
      <c r="C195" s="406" t="s">
        <v>55</v>
      </c>
      <c r="D195" s="49">
        <v>14</v>
      </c>
      <c r="E195" s="50" t="s">
        <v>18</v>
      </c>
      <c r="F195" s="51">
        <v>140</v>
      </c>
      <c r="G195" s="50" t="s">
        <v>19</v>
      </c>
      <c r="H195" s="52">
        <v>80</v>
      </c>
      <c r="I195" s="17"/>
      <c r="J195" s="53" t="s">
        <v>20</v>
      </c>
      <c r="K195" s="54">
        <v>5.5</v>
      </c>
      <c r="L195" s="448">
        <v>16.89</v>
      </c>
      <c r="M195" s="436">
        <v>6000</v>
      </c>
      <c r="N195" s="449">
        <f t="shared" si="30"/>
        <v>101.34</v>
      </c>
      <c r="O195" s="12">
        <v>1</v>
      </c>
      <c r="P195" s="13">
        <v>1</v>
      </c>
      <c r="Q195" s="14">
        <f t="shared" si="25"/>
        <v>1</v>
      </c>
      <c r="R195" s="422">
        <f t="shared" si="31"/>
        <v>6</v>
      </c>
      <c r="S195" s="423">
        <f t="shared" si="27"/>
        <v>101.34</v>
      </c>
      <c r="T195" s="424">
        <f t="shared" si="32"/>
        <v>35.523978685612789</v>
      </c>
      <c r="U195" s="423">
        <f t="shared" si="29"/>
        <v>3.6</v>
      </c>
      <c r="V195" s="24"/>
    </row>
    <row r="196" spans="1:22" ht="15">
      <c r="A196" s="63"/>
      <c r="B196" s="11"/>
      <c r="C196" s="406" t="s">
        <v>55</v>
      </c>
      <c r="D196" s="49">
        <v>16</v>
      </c>
      <c r="E196" s="50" t="s">
        <v>18</v>
      </c>
      <c r="F196" s="51">
        <v>160</v>
      </c>
      <c r="G196" s="50" t="s">
        <v>19</v>
      </c>
      <c r="H196" s="52">
        <v>88</v>
      </c>
      <c r="I196" s="17"/>
      <c r="J196" s="53" t="s">
        <v>20</v>
      </c>
      <c r="K196" s="54">
        <v>6</v>
      </c>
      <c r="L196" s="448">
        <v>20.513000000000002</v>
      </c>
      <c r="M196" s="436">
        <v>6000</v>
      </c>
      <c r="N196" s="449">
        <f t="shared" si="30"/>
        <v>123.07800000000002</v>
      </c>
      <c r="O196" s="12">
        <v>1</v>
      </c>
      <c r="P196" s="13">
        <v>1</v>
      </c>
      <c r="Q196" s="14">
        <f t="shared" si="25"/>
        <v>1</v>
      </c>
      <c r="R196" s="422">
        <f t="shared" si="31"/>
        <v>6</v>
      </c>
      <c r="S196" s="423">
        <f t="shared" si="27"/>
        <v>123.07800000000002</v>
      </c>
      <c r="T196" s="424">
        <f t="shared" si="32"/>
        <v>32.759713352508165</v>
      </c>
      <c r="U196" s="423">
        <f t="shared" si="29"/>
        <v>4.032</v>
      </c>
      <c r="V196" s="24"/>
    </row>
    <row r="197" spans="1:22" ht="15">
      <c r="A197" s="63"/>
      <c r="B197" s="11"/>
      <c r="C197" s="406" t="s">
        <v>55</v>
      </c>
      <c r="D197" s="49">
        <v>18</v>
      </c>
      <c r="E197" s="50" t="s">
        <v>18</v>
      </c>
      <c r="F197" s="51">
        <v>180</v>
      </c>
      <c r="G197" s="50" t="s">
        <v>19</v>
      </c>
      <c r="H197" s="52">
        <v>94</v>
      </c>
      <c r="I197" s="17"/>
      <c r="J197" s="53" t="s">
        <v>20</v>
      </c>
      <c r="K197" s="54">
        <v>6.5</v>
      </c>
      <c r="L197" s="448">
        <v>24.143000000000001</v>
      </c>
      <c r="M197" s="436">
        <v>6000</v>
      </c>
      <c r="N197" s="449">
        <f t="shared" si="30"/>
        <v>144.858</v>
      </c>
      <c r="O197" s="12">
        <v>1</v>
      </c>
      <c r="P197" s="13">
        <v>1</v>
      </c>
      <c r="Q197" s="14">
        <f t="shared" si="25"/>
        <v>1</v>
      </c>
      <c r="R197" s="422">
        <f t="shared" si="31"/>
        <v>6</v>
      </c>
      <c r="S197" s="423">
        <f t="shared" si="27"/>
        <v>144.858</v>
      </c>
      <c r="T197" s="424">
        <f t="shared" si="32"/>
        <v>30.48502671581825</v>
      </c>
      <c r="U197" s="423">
        <f t="shared" si="29"/>
        <v>4.4160000000000004</v>
      </c>
      <c r="V197" s="24"/>
    </row>
    <row r="198" spans="1:22" ht="15">
      <c r="A198" s="63"/>
      <c r="B198" s="11"/>
      <c r="C198" s="406" t="s">
        <v>55</v>
      </c>
      <c r="D198" s="49" t="s">
        <v>28</v>
      </c>
      <c r="E198" s="50" t="s">
        <v>18</v>
      </c>
      <c r="F198" s="51">
        <v>200</v>
      </c>
      <c r="G198" s="50" t="s">
        <v>19</v>
      </c>
      <c r="H198" s="52">
        <v>100</v>
      </c>
      <c r="I198" s="17"/>
      <c r="J198" s="53" t="s">
        <v>20</v>
      </c>
      <c r="K198" s="54">
        <v>7</v>
      </c>
      <c r="L198" s="448">
        <v>27.928999999999998</v>
      </c>
      <c r="M198" s="436">
        <v>6000</v>
      </c>
      <c r="N198" s="449">
        <f t="shared" si="30"/>
        <v>167.57400000000001</v>
      </c>
      <c r="O198" s="12">
        <v>1</v>
      </c>
      <c r="P198" s="13">
        <v>1</v>
      </c>
      <c r="Q198" s="14">
        <f t="shared" si="25"/>
        <v>1</v>
      </c>
      <c r="R198" s="422">
        <f t="shared" si="31"/>
        <v>6</v>
      </c>
      <c r="S198" s="423">
        <f t="shared" si="27"/>
        <v>167.57400000000001</v>
      </c>
      <c r="T198" s="424">
        <f t="shared" si="32"/>
        <v>28.644061727953027</v>
      </c>
      <c r="U198" s="423">
        <f t="shared" si="29"/>
        <v>4.8000000000000007</v>
      </c>
      <c r="V198" s="24"/>
    </row>
    <row r="199" spans="1:22" ht="15">
      <c r="A199" s="63"/>
      <c r="B199" s="11"/>
      <c r="C199" s="406" t="s">
        <v>55</v>
      </c>
      <c r="D199" s="49" t="s">
        <v>57</v>
      </c>
      <c r="E199" s="50" t="s">
        <v>18</v>
      </c>
      <c r="F199" s="51">
        <v>200</v>
      </c>
      <c r="G199" s="50" t="s">
        <v>19</v>
      </c>
      <c r="H199" s="52">
        <v>102</v>
      </c>
      <c r="I199" s="17"/>
      <c r="J199" s="53" t="s">
        <v>20</v>
      </c>
      <c r="K199" s="54">
        <v>9</v>
      </c>
      <c r="L199" s="448">
        <v>31.068999999999999</v>
      </c>
      <c r="M199" s="436">
        <v>6000</v>
      </c>
      <c r="N199" s="449">
        <f t="shared" si="30"/>
        <v>186.41399999999999</v>
      </c>
      <c r="O199" s="12">
        <v>1</v>
      </c>
      <c r="P199" s="13">
        <v>1</v>
      </c>
      <c r="Q199" s="14">
        <f t="shared" si="25"/>
        <v>1</v>
      </c>
      <c r="R199" s="422">
        <f t="shared" si="31"/>
        <v>6</v>
      </c>
      <c r="S199" s="423">
        <f t="shared" si="27"/>
        <v>186.41399999999999</v>
      </c>
      <c r="T199" s="424">
        <f t="shared" si="32"/>
        <v>26.00663040329589</v>
      </c>
      <c r="U199" s="423">
        <f t="shared" si="29"/>
        <v>4.8479999999999999</v>
      </c>
      <c r="V199" s="24"/>
    </row>
    <row r="200" spans="1:22" ht="15">
      <c r="A200" s="63"/>
      <c r="B200" s="11"/>
      <c r="C200" s="406" t="s">
        <v>55</v>
      </c>
      <c r="D200" s="49" t="s">
        <v>29</v>
      </c>
      <c r="E200" s="50" t="s">
        <v>18</v>
      </c>
      <c r="F200" s="51">
        <v>220</v>
      </c>
      <c r="G200" s="50" t="s">
        <v>19</v>
      </c>
      <c r="H200" s="52">
        <v>110</v>
      </c>
      <c r="I200" s="17"/>
      <c r="J200" s="53" t="s">
        <v>20</v>
      </c>
      <c r="K200" s="61">
        <v>7.5</v>
      </c>
      <c r="L200" s="448">
        <v>33.07</v>
      </c>
      <c r="M200" s="436">
        <v>6000</v>
      </c>
      <c r="N200" s="449">
        <f t="shared" si="30"/>
        <v>198.42</v>
      </c>
      <c r="O200" s="12">
        <v>1</v>
      </c>
      <c r="P200" s="13">
        <v>1</v>
      </c>
      <c r="Q200" s="14">
        <f t="shared" si="25"/>
        <v>1</v>
      </c>
      <c r="R200" s="422">
        <f t="shared" si="31"/>
        <v>6</v>
      </c>
      <c r="S200" s="423">
        <f t="shared" si="27"/>
        <v>198.42</v>
      </c>
      <c r="T200" s="424">
        <f t="shared" si="32"/>
        <v>26.610220743876624</v>
      </c>
      <c r="U200" s="423">
        <f t="shared" si="29"/>
        <v>5.2799999999999994</v>
      </c>
      <c r="V200" s="24"/>
    </row>
    <row r="201" spans="1:22" ht="15">
      <c r="A201" s="63"/>
      <c r="B201" s="11"/>
      <c r="C201" s="406" t="s">
        <v>55</v>
      </c>
      <c r="D201" s="49" t="s">
        <v>58</v>
      </c>
      <c r="E201" s="50" t="s">
        <v>18</v>
      </c>
      <c r="F201" s="51">
        <v>220</v>
      </c>
      <c r="G201" s="50" t="s">
        <v>19</v>
      </c>
      <c r="H201" s="52">
        <v>112</v>
      </c>
      <c r="I201" s="17"/>
      <c r="J201" s="53" t="s">
        <v>20</v>
      </c>
      <c r="K201" s="61">
        <v>9.5</v>
      </c>
      <c r="L201" s="448">
        <v>36.524000000000001</v>
      </c>
      <c r="M201" s="436">
        <v>6000</v>
      </c>
      <c r="N201" s="449">
        <f t="shared" si="30"/>
        <v>219.14400000000001</v>
      </c>
      <c r="O201" s="12">
        <v>1</v>
      </c>
      <c r="P201" s="13">
        <v>1</v>
      </c>
      <c r="Q201" s="14">
        <f t="shared" si="25"/>
        <v>1</v>
      </c>
      <c r="R201" s="422">
        <f t="shared" si="31"/>
        <v>6</v>
      </c>
      <c r="S201" s="423">
        <f t="shared" si="27"/>
        <v>219.14400000000001</v>
      </c>
      <c r="T201" s="424">
        <f t="shared" si="32"/>
        <v>24.312780637389114</v>
      </c>
      <c r="U201" s="423">
        <f t="shared" si="29"/>
        <v>5.3280000000000003</v>
      </c>
      <c r="V201" s="24"/>
    </row>
    <row r="202" spans="1:22" ht="15">
      <c r="A202" s="63"/>
      <c r="B202" s="11"/>
      <c r="C202" s="406" t="s">
        <v>55</v>
      </c>
      <c r="D202" s="49" t="s">
        <v>30</v>
      </c>
      <c r="E202" s="50" t="s">
        <v>18</v>
      </c>
      <c r="F202" s="51">
        <v>240</v>
      </c>
      <c r="G202" s="50" t="s">
        <v>19</v>
      </c>
      <c r="H202" s="52">
        <v>116</v>
      </c>
      <c r="I202" s="17"/>
      <c r="J202" s="53" t="s">
        <v>20</v>
      </c>
      <c r="K202" s="54">
        <v>8</v>
      </c>
      <c r="L202" s="448">
        <v>37.476999999999997</v>
      </c>
      <c r="M202" s="436">
        <v>6000</v>
      </c>
      <c r="N202" s="449">
        <f t="shared" si="30"/>
        <v>224.86199999999997</v>
      </c>
      <c r="O202" s="12">
        <v>1</v>
      </c>
      <c r="P202" s="13">
        <v>1</v>
      </c>
      <c r="Q202" s="14">
        <f t="shared" si="25"/>
        <v>1</v>
      </c>
      <c r="R202" s="422">
        <f t="shared" si="31"/>
        <v>6</v>
      </c>
      <c r="S202" s="423">
        <f t="shared" si="27"/>
        <v>224.86199999999997</v>
      </c>
      <c r="T202" s="424">
        <f t="shared" si="32"/>
        <v>25.188782453237987</v>
      </c>
      <c r="U202" s="423">
        <f t="shared" si="29"/>
        <v>5.6639999999999988</v>
      </c>
      <c r="V202" s="24"/>
    </row>
    <row r="203" spans="1:22" ht="15">
      <c r="A203" s="63"/>
      <c r="B203" s="11"/>
      <c r="C203" s="406" t="s">
        <v>55</v>
      </c>
      <c r="D203" s="49" t="s">
        <v>31</v>
      </c>
      <c r="E203" s="50" t="s">
        <v>18</v>
      </c>
      <c r="F203" s="51">
        <v>240</v>
      </c>
      <c r="G203" s="50" t="s">
        <v>19</v>
      </c>
      <c r="H203" s="52">
        <v>118</v>
      </c>
      <c r="I203" s="17"/>
      <c r="J203" s="53" t="s">
        <v>20</v>
      </c>
      <c r="K203" s="54">
        <v>10</v>
      </c>
      <c r="L203" s="448">
        <v>41.244999999999997</v>
      </c>
      <c r="M203" s="436">
        <v>6000</v>
      </c>
      <c r="N203" s="449">
        <f t="shared" si="30"/>
        <v>247.46999999999997</v>
      </c>
      <c r="O203" s="12">
        <v>1</v>
      </c>
      <c r="P203" s="13">
        <v>1</v>
      </c>
      <c r="Q203" s="14">
        <f t="shared" si="25"/>
        <v>1</v>
      </c>
      <c r="R203" s="422">
        <f t="shared" si="31"/>
        <v>6</v>
      </c>
      <c r="S203" s="423">
        <f t="shared" si="27"/>
        <v>247.46999999999997</v>
      </c>
      <c r="T203" s="424">
        <f t="shared" si="32"/>
        <v>23.081585646745062</v>
      </c>
      <c r="U203" s="423">
        <f t="shared" si="29"/>
        <v>5.7119999999999997</v>
      </c>
      <c r="V203" s="24"/>
    </row>
    <row r="204" spans="1:22" ht="15">
      <c r="A204" s="63"/>
      <c r="B204" s="11"/>
      <c r="C204" s="406" t="s">
        <v>55</v>
      </c>
      <c r="D204" s="49" t="s">
        <v>33</v>
      </c>
      <c r="E204" s="50" t="s">
        <v>18</v>
      </c>
      <c r="F204" s="51">
        <v>250</v>
      </c>
      <c r="G204" s="50" t="s">
        <v>19</v>
      </c>
      <c r="H204" s="52">
        <v>116</v>
      </c>
      <c r="I204" s="17"/>
      <c r="J204" s="53" t="s">
        <v>20</v>
      </c>
      <c r="K204" s="54">
        <v>8</v>
      </c>
      <c r="L204" s="448">
        <v>38.104999999999997</v>
      </c>
      <c r="M204" s="436">
        <v>6000</v>
      </c>
      <c r="N204" s="449">
        <f t="shared" si="30"/>
        <v>228.62999999999997</v>
      </c>
      <c r="O204" s="12">
        <v>1</v>
      </c>
      <c r="P204" s="13">
        <v>1</v>
      </c>
      <c r="Q204" s="14">
        <f t="shared" si="25"/>
        <v>1</v>
      </c>
      <c r="R204" s="422">
        <f t="shared" si="31"/>
        <v>6</v>
      </c>
      <c r="S204" s="423">
        <f t="shared" si="27"/>
        <v>228.62999999999997</v>
      </c>
      <c r="T204" s="424">
        <f t="shared" si="32"/>
        <v>25.298517254953421</v>
      </c>
      <c r="U204" s="423">
        <f t="shared" si="29"/>
        <v>5.7839999999999998</v>
      </c>
      <c r="V204" s="24"/>
    </row>
    <row r="205" spans="1:22" ht="15">
      <c r="A205" s="63"/>
      <c r="B205" s="11"/>
      <c r="C205" s="406" t="s">
        <v>55</v>
      </c>
      <c r="D205" s="49" t="s">
        <v>34</v>
      </c>
      <c r="E205" s="50" t="s">
        <v>18</v>
      </c>
      <c r="F205" s="51">
        <v>250</v>
      </c>
      <c r="G205" s="50" t="s">
        <v>19</v>
      </c>
      <c r="H205" s="52">
        <v>118</v>
      </c>
      <c r="I205" s="17"/>
      <c r="J205" s="53" t="s">
        <v>20</v>
      </c>
      <c r="K205" s="54">
        <v>10</v>
      </c>
      <c r="L205" s="448">
        <v>42.03</v>
      </c>
      <c r="M205" s="436">
        <v>6000</v>
      </c>
      <c r="N205" s="449">
        <f t="shared" si="30"/>
        <v>252.18</v>
      </c>
      <c r="O205" s="12">
        <v>1</v>
      </c>
      <c r="P205" s="13">
        <v>1</v>
      </c>
      <c r="Q205" s="14">
        <f t="shared" si="25"/>
        <v>1</v>
      </c>
      <c r="R205" s="422">
        <f t="shared" si="31"/>
        <v>6</v>
      </c>
      <c r="S205" s="423">
        <f t="shared" si="27"/>
        <v>252.18</v>
      </c>
      <c r="T205" s="424">
        <f t="shared" si="32"/>
        <v>23.126338329764454</v>
      </c>
      <c r="U205" s="423">
        <f t="shared" si="29"/>
        <v>5.8319999999999999</v>
      </c>
      <c r="V205" s="24"/>
    </row>
    <row r="206" spans="1:22" ht="15">
      <c r="A206" s="63"/>
      <c r="B206" s="11"/>
      <c r="C206" s="406" t="s">
        <v>55</v>
      </c>
      <c r="D206" s="49" t="s">
        <v>36</v>
      </c>
      <c r="E206" s="50" t="s">
        <v>18</v>
      </c>
      <c r="F206" s="51">
        <v>270</v>
      </c>
      <c r="G206" s="50" t="s">
        <v>19</v>
      </c>
      <c r="H206" s="52">
        <v>122</v>
      </c>
      <c r="I206" s="17"/>
      <c r="J206" s="53" t="s">
        <v>20</v>
      </c>
      <c r="K206" s="54">
        <v>8.5</v>
      </c>
      <c r="L206" s="448">
        <v>42.825000000000003</v>
      </c>
      <c r="M206" s="436">
        <v>6000</v>
      </c>
      <c r="N206" s="449">
        <f t="shared" si="30"/>
        <v>256.95000000000005</v>
      </c>
      <c r="O206" s="12">
        <v>1</v>
      </c>
      <c r="P206" s="13">
        <v>1</v>
      </c>
      <c r="Q206" s="14">
        <f t="shared" si="25"/>
        <v>1</v>
      </c>
      <c r="R206" s="422">
        <f t="shared" si="31"/>
        <v>6</v>
      </c>
      <c r="S206" s="423">
        <f t="shared" si="27"/>
        <v>256.95000000000005</v>
      </c>
      <c r="T206" s="424">
        <f t="shared" si="32"/>
        <v>24.004670169293636</v>
      </c>
      <c r="U206" s="423">
        <f t="shared" si="29"/>
        <v>6.168000000000001</v>
      </c>
      <c r="V206" s="24"/>
    </row>
    <row r="207" spans="1:22" ht="15">
      <c r="A207" s="63"/>
      <c r="B207" s="11"/>
      <c r="C207" s="406" t="s">
        <v>55</v>
      </c>
      <c r="D207" s="49" t="s">
        <v>37</v>
      </c>
      <c r="E207" s="50" t="s">
        <v>18</v>
      </c>
      <c r="F207" s="51">
        <v>270</v>
      </c>
      <c r="G207" s="50" t="s">
        <v>19</v>
      </c>
      <c r="H207" s="52">
        <v>124</v>
      </c>
      <c r="I207" s="17"/>
      <c r="J207" s="53" t="s">
        <v>20</v>
      </c>
      <c r="K207" s="54">
        <v>10.5</v>
      </c>
      <c r="L207" s="448">
        <v>47.084000000000003</v>
      </c>
      <c r="M207" s="436">
        <v>6000</v>
      </c>
      <c r="N207" s="449">
        <f t="shared" si="30"/>
        <v>282.50400000000002</v>
      </c>
      <c r="O207" s="12">
        <v>1</v>
      </c>
      <c r="P207" s="13">
        <v>1</v>
      </c>
      <c r="Q207" s="14">
        <f t="shared" si="25"/>
        <v>1</v>
      </c>
      <c r="R207" s="422">
        <f t="shared" si="31"/>
        <v>6</v>
      </c>
      <c r="S207" s="423">
        <f t="shared" si="27"/>
        <v>282.50400000000002</v>
      </c>
      <c r="T207" s="424">
        <f t="shared" si="32"/>
        <v>22.003228272874011</v>
      </c>
      <c r="U207" s="423">
        <f t="shared" si="29"/>
        <v>6.2160000000000002</v>
      </c>
      <c r="V207" s="24"/>
    </row>
    <row r="208" spans="1:22" ht="15">
      <c r="A208" s="63"/>
      <c r="B208" s="11"/>
      <c r="C208" s="406" t="s">
        <v>55</v>
      </c>
      <c r="D208" s="49" t="s">
        <v>39</v>
      </c>
      <c r="E208" s="50" t="s">
        <v>18</v>
      </c>
      <c r="F208" s="51">
        <v>280</v>
      </c>
      <c r="G208" s="50" t="s">
        <v>19</v>
      </c>
      <c r="H208" s="52">
        <v>122</v>
      </c>
      <c r="I208" s="17"/>
      <c r="J208" s="53" t="s">
        <v>20</v>
      </c>
      <c r="K208" s="54">
        <v>8.5</v>
      </c>
      <c r="L208" s="448">
        <v>43.491999999999997</v>
      </c>
      <c r="M208" s="436">
        <v>6000</v>
      </c>
      <c r="N208" s="449">
        <f t="shared" si="30"/>
        <v>260.952</v>
      </c>
      <c r="O208" s="12">
        <v>1</v>
      </c>
      <c r="P208" s="13">
        <v>1</v>
      </c>
      <c r="Q208" s="14">
        <f t="shared" si="25"/>
        <v>1</v>
      </c>
      <c r="R208" s="422">
        <f t="shared" si="31"/>
        <v>6</v>
      </c>
      <c r="S208" s="423">
        <f t="shared" si="27"/>
        <v>260.952</v>
      </c>
      <c r="T208" s="424">
        <f t="shared" si="32"/>
        <v>24.096385542168676</v>
      </c>
      <c r="U208" s="423">
        <f t="shared" si="29"/>
        <v>6.2880000000000003</v>
      </c>
      <c r="V208" s="24"/>
    </row>
    <row r="209" spans="1:22" ht="15">
      <c r="A209" s="63"/>
      <c r="B209" s="11"/>
      <c r="C209" s="406" t="s">
        <v>55</v>
      </c>
      <c r="D209" s="49" t="s">
        <v>40</v>
      </c>
      <c r="E209" s="50" t="s">
        <v>18</v>
      </c>
      <c r="F209" s="51">
        <v>280</v>
      </c>
      <c r="G209" s="50" t="s">
        <v>19</v>
      </c>
      <c r="H209" s="52">
        <v>124</v>
      </c>
      <c r="I209" s="17"/>
      <c r="J209" s="53" t="s">
        <v>20</v>
      </c>
      <c r="K209" s="54">
        <v>10.5</v>
      </c>
      <c r="L209" s="448">
        <v>47.887999999999998</v>
      </c>
      <c r="M209" s="436">
        <v>6000</v>
      </c>
      <c r="N209" s="449">
        <f t="shared" si="30"/>
        <v>287.32799999999997</v>
      </c>
      <c r="O209" s="12">
        <v>1</v>
      </c>
      <c r="P209" s="13">
        <v>1</v>
      </c>
      <c r="Q209" s="14">
        <f t="shared" si="25"/>
        <v>1</v>
      </c>
      <c r="R209" s="422">
        <f t="shared" si="31"/>
        <v>6</v>
      </c>
      <c r="S209" s="423">
        <f t="shared" si="27"/>
        <v>287.32799999999997</v>
      </c>
      <c r="T209" s="424">
        <f t="shared" si="32"/>
        <v>22.051453391246241</v>
      </c>
      <c r="U209" s="423">
        <f t="shared" si="29"/>
        <v>6.3359999999999994</v>
      </c>
      <c r="V209" s="24"/>
    </row>
    <row r="210" spans="1:22" ht="15">
      <c r="A210" s="63"/>
      <c r="B210" s="11"/>
      <c r="C210" s="406" t="s">
        <v>55</v>
      </c>
      <c r="D210" s="49" t="s">
        <v>42</v>
      </c>
      <c r="E210" s="50" t="s">
        <v>18</v>
      </c>
      <c r="F210" s="51">
        <v>300</v>
      </c>
      <c r="G210" s="50" t="s">
        <v>19</v>
      </c>
      <c r="H210" s="52">
        <v>126</v>
      </c>
      <c r="I210" s="17"/>
      <c r="J210" s="53" t="s">
        <v>20</v>
      </c>
      <c r="K210" s="54">
        <v>9</v>
      </c>
      <c r="L210" s="448">
        <v>48.084000000000003</v>
      </c>
      <c r="M210" s="436">
        <v>6000</v>
      </c>
      <c r="N210" s="449">
        <f t="shared" si="30"/>
        <v>288.50400000000002</v>
      </c>
      <c r="O210" s="12">
        <v>1</v>
      </c>
      <c r="P210" s="13">
        <v>1</v>
      </c>
      <c r="Q210" s="14">
        <f t="shared" si="25"/>
        <v>1</v>
      </c>
      <c r="R210" s="422">
        <f t="shared" si="31"/>
        <v>6</v>
      </c>
      <c r="S210" s="423">
        <f t="shared" si="27"/>
        <v>288.50400000000002</v>
      </c>
      <c r="T210" s="424">
        <f t="shared" si="32"/>
        <v>22.959820314449711</v>
      </c>
      <c r="U210" s="423">
        <f t="shared" si="29"/>
        <v>6.6239999999999997</v>
      </c>
      <c r="V210" s="24"/>
    </row>
    <row r="211" spans="1:22" ht="15">
      <c r="A211" s="63"/>
      <c r="B211" s="11"/>
      <c r="C211" s="406" t="s">
        <v>55</v>
      </c>
      <c r="D211" s="49" t="s">
        <v>43</v>
      </c>
      <c r="E211" s="50" t="s">
        <v>18</v>
      </c>
      <c r="F211" s="51">
        <v>300</v>
      </c>
      <c r="G211" s="50" t="s">
        <v>19</v>
      </c>
      <c r="H211" s="52">
        <v>128</v>
      </c>
      <c r="I211" s="17"/>
      <c r="J211" s="53" t="s">
        <v>20</v>
      </c>
      <c r="K211" s="54">
        <v>11</v>
      </c>
      <c r="L211" s="448">
        <v>52.793999999999997</v>
      </c>
      <c r="M211" s="436">
        <v>6000</v>
      </c>
      <c r="N211" s="449">
        <f t="shared" si="30"/>
        <v>316.76400000000001</v>
      </c>
      <c r="O211" s="12">
        <v>1</v>
      </c>
      <c r="P211" s="13">
        <v>1</v>
      </c>
      <c r="Q211" s="14">
        <f t="shared" si="25"/>
        <v>1</v>
      </c>
      <c r="R211" s="422">
        <f t="shared" si="31"/>
        <v>6</v>
      </c>
      <c r="S211" s="423">
        <f t="shared" si="27"/>
        <v>316.76400000000001</v>
      </c>
      <c r="T211" s="424">
        <f t="shared" si="32"/>
        <v>21.062999583285979</v>
      </c>
      <c r="U211" s="423">
        <f t="shared" si="29"/>
        <v>6.6719999999999997</v>
      </c>
      <c r="V211" s="24"/>
    </row>
    <row r="212" spans="1:22" ht="15">
      <c r="A212" s="63"/>
      <c r="B212" s="11"/>
      <c r="C212" s="406" t="s">
        <v>55</v>
      </c>
      <c r="D212" s="49" t="s">
        <v>44</v>
      </c>
      <c r="E212" s="50" t="s">
        <v>18</v>
      </c>
      <c r="F212" s="51">
        <v>300</v>
      </c>
      <c r="G212" s="50" t="s">
        <v>19</v>
      </c>
      <c r="H212" s="52">
        <v>130</v>
      </c>
      <c r="I212" s="17"/>
      <c r="J212" s="53" t="s">
        <v>20</v>
      </c>
      <c r="K212" s="54">
        <v>13</v>
      </c>
      <c r="L212" s="448">
        <v>57.503999999999998</v>
      </c>
      <c r="M212" s="436">
        <v>6000</v>
      </c>
      <c r="N212" s="449">
        <f t="shared" si="30"/>
        <v>345.024</v>
      </c>
      <c r="O212" s="12">
        <v>1</v>
      </c>
      <c r="P212" s="13">
        <v>1</v>
      </c>
      <c r="Q212" s="14">
        <f t="shared" si="25"/>
        <v>1</v>
      </c>
      <c r="R212" s="422">
        <f t="shared" si="31"/>
        <v>6</v>
      </c>
      <c r="S212" s="423">
        <f t="shared" si="27"/>
        <v>345.024</v>
      </c>
      <c r="T212" s="424">
        <f t="shared" si="32"/>
        <v>19.476905954368391</v>
      </c>
      <c r="U212" s="423">
        <f t="shared" si="29"/>
        <v>6.72</v>
      </c>
      <c r="V212" s="24"/>
    </row>
    <row r="213" spans="1:22" ht="15">
      <c r="A213" s="63"/>
      <c r="B213" s="11"/>
      <c r="C213" s="406" t="s">
        <v>55</v>
      </c>
      <c r="D213" s="49" t="s">
        <v>45</v>
      </c>
      <c r="E213" s="50" t="s">
        <v>18</v>
      </c>
      <c r="F213" s="51">
        <v>320</v>
      </c>
      <c r="G213" s="50" t="s">
        <v>19</v>
      </c>
      <c r="H213" s="52">
        <v>130</v>
      </c>
      <c r="I213" s="17"/>
      <c r="J213" s="53" t="s">
        <v>20</v>
      </c>
      <c r="K213" s="54">
        <v>9.5</v>
      </c>
      <c r="L213" s="448">
        <v>52.716999999999999</v>
      </c>
      <c r="M213" s="436">
        <v>6000</v>
      </c>
      <c r="N213" s="449">
        <f t="shared" si="30"/>
        <v>316.30200000000002</v>
      </c>
      <c r="O213" s="12">
        <v>1</v>
      </c>
      <c r="P213" s="13">
        <v>1</v>
      </c>
      <c r="Q213" s="14">
        <f t="shared" si="25"/>
        <v>1</v>
      </c>
      <c r="R213" s="422">
        <f t="shared" si="31"/>
        <v>6</v>
      </c>
      <c r="S213" s="423">
        <f t="shared" si="27"/>
        <v>316.30200000000002</v>
      </c>
      <c r="T213" s="424">
        <f t="shared" si="32"/>
        <v>22.004287042130624</v>
      </c>
      <c r="U213" s="423">
        <f t="shared" si="29"/>
        <v>6.9600000000000009</v>
      </c>
      <c r="V213" s="24"/>
    </row>
    <row r="214" spans="1:22" ht="15">
      <c r="A214" s="63"/>
      <c r="B214" s="11"/>
      <c r="C214" s="406" t="s">
        <v>55</v>
      </c>
      <c r="D214" s="49" t="s">
        <v>46</v>
      </c>
      <c r="E214" s="50" t="s">
        <v>18</v>
      </c>
      <c r="F214" s="51">
        <v>320</v>
      </c>
      <c r="G214" s="50" t="s">
        <v>19</v>
      </c>
      <c r="H214" s="52">
        <v>132</v>
      </c>
      <c r="I214" s="17"/>
      <c r="J214" s="53" t="s">
        <v>20</v>
      </c>
      <c r="K214" s="54">
        <v>11.5</v>
      </c>
      <c r="L214" s="448">
        <v>57.741</v>
      </c>
      <c r="M214" s="436">
        <v>6000</v>
      </c>
      <c r="N214" s="449">
        <f t="shared" si="30"/>
        <v>346.44600000000003</v>
      </c>
      <c r="O214" s="12">
        <v>1</v>
      </c>
      <c r="P214" s="13">
        <v>1</v>
      </c>
      <c r="Q214" s="14">
        <f t="shared" si="25"/>
        <v>1</v>
      </c>
      <c r="R214" s="422">
        <f t="shared" si="31"/>
        <v>6</v>
      </c>
      <c r="S214" s="423">
        <f t="shared" si="27"/>
        <v>346.44600000000003</v>
      </c>
      <c r="T214" s="424">
        <f t="shared" si="32"/>
        <v>20.2282606813183</v>
      </c>
      <c r="U214" s="423">
        <f t="shared" si="29"/>
        <v>7.008</v>
      </c>
      <c r="V214" s="24"/>
    </row>
    <row r="215" spans="1:22" ht="15">
      <c r="A215" s="63"/>
      <c r="B215" s="11"/>
      <c r="C215" s="406" t="s">
        <v>55</v>
      </c>
      <c r="D215" s="49" t="s">
        <v>47</v>
      </c>
      <c r="E215" s="50" t="s">
        <v>18</v>
      </c>
      <c r="F215" s="51">
        <v>320</v>
      </c>
      <c r="G215" s="50" t="s">
        <v>19</v>
      </c>
      <c r="H215" s="52">
        <v>134</v>
      </c>
      <c r="I215" s="17"/>
      <c r="J215" s="53" t="s">
        <v>20</v>
      </c>
      <c r="K215" s="54">
        <v>13.5</v>
      </c>
      <c r="L215" s="448">
        <v>62.765000000000001</v>
      </c>
      <c r="M215" s="436">
        <v>6000</v>
      </c>
      <c r="N215" s="449">
        <f t="shared" si="30"/>
        <v>376.59</v>
      </c>
      <c r="O215" s="12">
        <v>1</v>
      </c>
      <c r="P215" s="13">
        <v>1</v>
      </c>
      <c r="Q215" s="14">
        <f t="shared" si="25"/>
        <v>1</v>
      </c>
      <c r="R215" s="422">
        <f t="shared" si="31"/>
        <v>6</v>
      </c>
      <c r="S215" s="423">
        <f t="shared" si="27"/>
        <v>376.59</v>
      </c>
      <c r="T215" s="424">
        <f t="shared" si="32"/>
        <v>18.736556998327092</v>
      </c>
      <c r="U215" s="423">
        <f t="shared" si="29"/>
        <v>7.0559999999999992</v>
      </c>
      <c r="V215" s="24"/>
    </row>
    <row r="216" spans="1:22" ht="15">
      <c r="A216" s="63"/>
      <c r="B216" s="11"/>
      <c r="C216" s="406" t="s">
        <v>55</v>
      </c>
      <c r="D216" s="49" t="s">
        <v>48</v>
      </c>
      <c r="E216" s="50" t="s">
        <v>18</v>
      </c>
      <c r="F216" s="51">
        <v>360</v>
      </c>
      <c r="G216" s="50" t="s">
        <v>19</v>
      </c>
      <c r="H216" s="52">
        <v>136</v>
      </c>
      <c r="I216" s="17"/>
      <c r="J216" s="53" t="s">
        <v>20</v>
      </c>
      <c r="K216" s="54">
        <v>10</v>
      </c>
      <c r="L216" s="448">
        <v>60.036999999999999</v>
      </c>
      <c r="M216" s="436">
        <v>6000</v>
      </c>
      <c r="N216" s="449">
        <f t="shared" si="30"/>
        <v>360.22199999999998</v>
      </c>
      <c r="O216" s="12">
        <v>1</v>
      </c>
      <c r="P216" s="13">
        <v>1</v>
      </c>
      <c r="Q216" s="14">
        <f t="shared" si="25"/>
        <v>1</v>
      </c>
      <c r="R216" s="422">
        <f t="shared" si="31"/>
        <v>6</v>
      </c>
      <c r="S216" s="423">
        <f t="shared" si="27"/>
        <v>360.22199999999998</v>
      </c>
      <c r="T216" s="424">
        <f t="shared" si="32"/>
        <v>21.053683561803556</v>
      </c>
      <c r="U216" s="423">
        <f t="shared" si="29"/>
        <v>7.5839999999999996</v>
      </c>
      <c r="V216" s="24"/>
    </row>
    <row r="217" spans="1:22" ht="15">
      <c r="A217" s="63"/>
      <c r="B217" s="11"/>
      <c r="C217" s="406" t="s">
        <v>55</v>
      </c>
      <c r="D217" s="49" t="s">
        <v>49</v>
      </c>
      <c r="E217" s="50" t="s">
        <v>18</v>
      </c>
      <c r="F217" s="51">
        <v>360</v>
      </c>
      <c r="G217" s="50" t="s">
        <v>19</v>
      </c>
      <c r="H217" s="52">
        <v>138</v>
      </c>
      <c r="I217" s="17"/>
      <c r="J217" s="53" t="s">
        <v>20</v>
      </c>
      <c r="K217" s="54">
        <v>12</v>
      </c>
      <c r="L217" s="448">
        <v>65.688999999999993</v>
      </c>
      <c r="M217" s="436">
        <v>6000</v>
      </c>
      <c r="N217" s="449">
        <f t="shared" si="30"/>
        <v>394.13399999999996</v>
      </c>
      <c r="O217" s="12">
        <v>1</v>
      </c>
      <c r="P217" s="13">
        <v>1</v>
      </c>
      <c r="Q217" s="14">
        <f t="shared" si="25"/>
        <v>1</v>
      </c>
      <c r="R217" s="422">
        <f t="shared" si="31"/>
        <v>6</v>
      </c>
      <c r="S217" s="423">
        <f t="shared" si="27"/>
        <v>394.13399999999996</v>
      </c>
      <c r="T217" s="424">
        <f t="shared" si="32"/>
        <v>19.363972659044894</v>
      </c>
      <c r="U217" s="423">
        <f t="shared" si="29"/>
        <v>7.6319999999999988</v>
      </c>
      <c r="V217" s="24"/>
    </row>
    <row r="218" spans="1:22" ht="15">
      <c r="A218" s="63"/>
      <c r="B218" s="11"/>
      <c r="C218" s="406" t="s">
        <v>55</v>
      </c>
      <c r="D218" s="49" t="s">
        <v>50</v>
      </c>
      <c r="E218" s="50" t="s">
        <v>18</v>
      </c>
      <c r="F218" s="51">
        <v>360</v>
      </c>
      <c r="G218" s="50" t="s">
        <v>19</v>
      </c>
      <c r="H218" s="52">
        <v>140</v>
      </c>
      <c r="I218" s="17"/>
      <c r="J218" s="53" t="s">
        <v>20</v>
      </c>
      <c r="K218" s="54">
        <v>14</v>
      </c>
      <c r="L218" s="448">
        <v>71.340999999999994</v>
      </c>
      <c r="M218" s="436">
        <v>6000</v>
      </c>
      <c r="N218" s="449">
        <f t="shared" si="30"/>
        <v>428.04599999999994</v>
      </c>
      <c r="O218" s="12">
        <v>1</v>
      </c>
      <c r="P218" s="13">
        <v>1</v>
      </c>
      <c r="Q218" s="14">
        <f t="shared" si="25"/>
        <v>1</v>
      </c>
      <c r="R218" s="422">
        <f t="shared" si="31"/>
        <v>6</v>
      </c>
      <c r="S218" s="423">
        <f t="shared" si="27"/>
        <v>428.04599999999994</v>
      </c>
      <c r="T218" s="424">
        <f t="shared" si="32"/>
        <v>17.941996888184917</v>
      </c>
      <c r="U218" s="423">
        <f t="shared" si="29"/>
        <v>7.68</v>
      </c>
      <c r="V218" s="24"/>
    </row>
    <row r="219" spans="1:22" ht="15">
      <c r="A219" s="63"/>
      <c r="B219" s="11"/>
      <c r="C219" s="406" t="s">
        <v>55</v>
      </c>
      <c r="D219" s="49" t="s">
        <v>51</v>
      </c>
      <c r="E219" s="50" t="s">
        <v>18</v>
      </c>
      <c r="F219" s="51">
        <v>400</v>
      </c>
      <c r="G219" s="50" t="s">
        <v>19</v>
      </c>
      <c r="H219" s="52">
        <v>142</v>
      </c>
      <c r="I219" s="17"/>
      <c r="J219" s="53" t="s">
        <v>20</v>
      </c>
      <c r="K219" s="54">
        <v>10.5</v>
      </c>
      <c r="L219" s="448">
        <v>67.597999999999999</v>
      </c>
      <c r="M219" s="436">
        <v>6000</v>
      </c>
      <c r="N219" s="449">
        <f t="shared" si="30"/>
        <v>405.58800000000002</v>
      </c>
      <c r="O219" s="12">
        <v>1</v>
      </c>
      <c r="P219" s="13">
        <v>1</v>
      </c>
      <c r="Q219" s="14">
        <f t="shared" si="25"/>
        <v>1</v>
      </c>
      <c r="R219" s="422">
        <f t="shared" si="31"/>
        <v>6</v>
      </c>
      <c r="S219" s="423">
        <f t="shared" si="27"/>
        <v>405.58800000000002</v>
      </c>
      <c r="T219" s="424">
        <f t="shared" si="32"/>
        <v>20.2372851267789</v>
      </c>
      <c r="U219" s="423">
        <f t="shared" si="29"/>
        <v>8.208000000000002</v>
      </c>
      <c r="V219" s="24"/>
    </row>
    <row r="220" spans="1:22" ht="15">
      <c r="A220" s="63"/>
      <c r="B220" s="11"/>
      <c r="C220" s="406" t="s">
        <v>55</v>
      </c>
      <c r="D220" s="49" t="s">
        <v>52</v>
      </c>
      <c r="E220" s="50" t="s">
        <v>18</v>
      </c>
      <c r="F220" s="51">
        <v>400</v>
      </c>
      <c r="G220" s="50" t="s">
        <v>19</v>
      </c>
      <c r="H220" s="52">
        <v>144</v>
      </c>
      <c r="I220" s="17"/>
      <c r="J220" s="53" t="s">
        <v>20</v>
      </c>
      <c r="K220" s="54">
        <v>12.5</v>
      </c>
      <c r="L220" s="448">
        <v>73.878</v>
      </c>
      <c r="M220" s="436">
        <v>6000</v>
      </c>
      <c r="N220" s="449">
        <f t="shared" si="30"/>
        <v>443.26799999999997</v>
      </c>
      <c r="O220" s="12">
        <v>1</v>
      </c>
      <c r="P220" s="13">
        <v>1</v>
      </c>
      <c r="Q220" s="14">
        <f t="shared" si="25"/>
        <v>1</v>
      </c>
      <c r="R220" s="422">
        <f t="shared" si="31"/>
        <v>6</v>
      </c>
      <c r="S220" s="423">
        <f t="shared" si="27"/>
        <v>443.26799999999997</v>
      </c>
      <c r="T220" s="424">
        <f t="shared" si="32"/>
        <v>18.625301172202821</v>
      </c>
      <c r="U220" s="423">
        <f t="shared" si="29"/>
        <v>8.2560000000000002</v>
      </c>
      <c r="V220" s="24"/>
    </row>
    <row r="221" spans="1:22" ht="15">
      <c r="A221" s="63"/>
      <c r="B221" s="11"/>
      <c r="C221" s="406" t="s">
        <v>55</v>
      </c>
      <c r="D221" s="49" t="s">
        <v>53</v>
      </c>
      <c r="E221" s="50" t="s">
        <v>18</v>
      </c>
      <c r="F221" s="51">
        <v>400</v>
      </c>
      <c r="G221" s="50" t="s">
        <v>19</v>
      </c>
      <c r="H221" s="52">
        <v>146</v>
      </c>
      <c r="I221" s="17"/>
      <c r="J221" s="53" t="s">
        <v>20</v>
      </c>
      <c r="K221" s="54">
        <v>14.5</v>
      </c>
      <c r="L221" s="448">
        <v>80.158000000000001</v>
      </c>
      <c r="M221" s="436">
        <v>6000</v>
      </c>
      <c r="N221" s="449">
        <f t="shared" si="30"/>
        <v>480.94799999999998</v>
      </c>
      <c r="O221" s="12">
        <v>1</v>
      </c>
      <c r="P221" s="13">
        <v>1</v>
      </c>
      <c r="Q221" s="14">
        <f t="shared" si="25"/>
        <v>1</v>
      </c>
      <c r="R221" s="422">
        <f t="shared" si="31"/>
        <v>6</v>
      </c>
      <c r="S221" s="423">
        <f t="shared" si="27"/>
        <v>480.94799999999998</v>
      </c>
      <c r="T221" s="424">
        <f t="shared" si="32"/>
        <v>17.265899847800593</v>
      </c>
      <c r="U221" s="423">
        <f t="shared" si="29"/>
        <v>8.3040000000000003</v>
      </c>
      <c r="V221" s="24"/>
    </row>
    <row r="222" spans="1:22" ht="15">
      <c r="A222" s="63"/>
      <c r="B222" s="11"/>
      <c r="C222" s="406" t="s">
        <v>55</v>
      </c>
      <c r="D222" s="49" t="s">
        <v>59</v>
      </c>
      <c r="E222" s="50" t="s">
        <v>18</v>
      </c>
      <c r="F222" s="51">
        <v>450</v>
      </c>
      <c r="G222" s="50" t="s">
        <v>19</v>
      </c>
      <c r="H222" s="52">
        <v>150</v>
      </c>
      <c r="I222" s="17"/>
      <c r="J222" s="53" t="s">
        <v>20</v>
      </c>
      <c r="K222" s="54">
        <v>11.5</v>
      </c>
      <c r="L222" s="448">
        <v>80.42</v>
      </c>
      <c r="M222" s="436">
        <v>6000</v>
      </c>
      <c r="N222" s="449">
        <f t="shared" si="30"/>
        <v>482.52</v>
      </c>
      <c r="O222" s="12">
        <v>1</v>
      </c>
      <c r="P222" s="13">
        <v>1</v>
      </c>
      <c r="Q222" s="14">
        <f t="shared" si="25"/>
        <v>1</v>
      </c>
      <c r="R222" s="422">
        <f t="shared" si="31"/>
        <v>6</v>
      </c>
      <c r="S222" s="423">
        <f t="shared" si="27"/>
        <v>482.52</v>
      </c>
      <c r="T222" s="424">
        <f t="shared" si="32"/>
        <v>18.652076597861228</v>
      </c>
      <c r="U222" s="423">
        <f t="shared" si="29"/>
        <v>9</v>
      </c>
      <c r="V222" s="24"/>
    </row>
    <row r="223" spans="1:22" ht="15">
      <c r="A223" s="63"/>
      <c r="B223" s="11"/>
      <c r="C223" s="406" t="s">
        <v>55</v>
      </c>
      <c r="D223" s="49" t="s">
        <v>60</v>
      </c>
      <c r="E223" s="50" t="s">
        <v>18</v>
      </c>
      <c r="F223" s="51">
        <v>450</v>
      </c>
      <c r="G223" s="50" t="s">
        <v>19</v>
      </c>
      <c r="H223" s="52">
        <v>152</v>
      </c>
      <c r="I223" s="17"/>
      <c r="J223" s="53" t="s">
        <v>20</v>
      </c>
      <c r="K223" s="54">
        <v>13.5</v>
      </c>
      <c r="L223" s="448">
        <v>87.484999999999999</v>
      </c>
      <c r="M223" s="436">
        <v>6000</v>
      </c>
      <c r="N223" s="449">
        <f t="shared" si="30"/>
        <v>524.91</v>
      </c>
      <c r="O223" s="12">
        <v>1</v>
      </c>
      <c r="P223" s="13">
        <v>1</v>
      </c>
      <c r="Q223" s="14">
        <f t="shared" si="25"/>
        <v>1</v>
      </c>
      <c r="R223" s="422">
        <f t="shared" si="31"/>
        <v>6</v>
      </c>
      <c r="S223" s="423">
        <f t="shared" si="27"/>
        <v>524.91</v>
      </c>
      <c r="T223" s="424">
        <f t="shared" si="32"/>
        <v>17.237240669829113</v>
      </c>
      <c r="U223" s="423">
        <f t="shared" si="29"/>
        <v>9.048</v>
      </c>
      <c r="V223" s="24"/>
    </row>
    <row r="224" spans="1:22" ht="15">
      <c r="A224" s="63"/>
      <c r="B224" s="11"/>
      <c r="C224" s="406" t="s">
        <v>55</v>
      </c>
      <c r="D224" s="49" t="s">
        <v>61</v>
      </c>
      <c r="E224" s="50" t="s">
        <v>18</v>
      </c>
      <c r="F224" s="51">
        <v>450</v>
      </c>
      <c r="G224" s="50" t="s">
        <v>19</v>
      </c>
      <c r="H224" s="52">
        <v>154</v>
      </c>
      <c r="I224" s="17"/>
      <c r="J224" s="53" t="s">
        <v>20</v>
      </c>
      <c r="K224" s="54">
        <v>15.5</v>
      </c>
      <c r="L224" s="448">
        <v>94.55</v>
      </c>
      <c r="M224" s="436">
        <v>6000</v>
      </c>
      <c r="N224" s="449">
        <f t="shared" si="30"/>
        <v>567.29999999999995</v>
      </c>
      <c r="O224" s="12">
        <v>1</v>
      </c>
      <c r="P224" s="13">
        <v>1</v>
      </c>
      <c r="Q224" s="14">
        <f t="shared" si="25"/>
        <v>1</v>
      </c>
      <c r="R224" s="422">
        <f t="shared" si="31"/>
        <v>6</v>
      </c>
      <c r="S224" s="423">
        <f t="shared" si="27"/>
        <v>567.29999999999995</v>
      </c>
      <c r="T224" s="424">
        <f t="shared" si="32"/>
        <v>16.033844526705447</v>
      </c>
      <c r="U224" s="423">
        <f t="shared" si="29"/>
        <v>9.0960000000000001</v>
      </c>
      <c r="V224" s="24"/>
    </row>
    <row r="225" spans="1:22" ht="15">
      <c r="A225" s="63"/>
      <c r="B225" s="11"/>
      <c r="C225" s="406" t="s">
        <v>55</v>
      </c>
      <c r="D225" s="49" t="s">
        <v>62</v>
      </c>
      <c r="E225" s="50" t="s">
        <v>18</v>
      </c>
      <c r="F225" s="51">
        <v>500</v>
      </c>
      <c r="G225" s="50" t="s">
        <v>19</v>
      </c>
      <c r="H225" s="52">
        <v>158</v>
      </c>
      <c r="I225" s="17"/>
      <c r="J225" s="53" t="s">
        <v>20</v>
      </c>
      <c r="K225" s="54">
        <v>12</v>
      </c>
      <c r="L225" s="448">
        <v>93.653999999999996</v>
      </c>
      <c r="M225" s="436">
        <v>6000</v>
      </c>
      <c r="N225" s="449">
        <f t="shared" si="30"/>
        <v>561.92399999999998</v>
      </c>
      <c r="O225" s="12">
        <v>1</v>
      </c>
      <c r="P225" s="13">
        <v>1</v>
      </c>
      <c r="Q225" s="14">
        <f t="shared" si="25"/>
        <v>1</v>
      </c>
      <c r="R225" s="422">
        <f t="shared" si="31"/>
        <v>6</v>
      </c>
      <c r="S225" s="423">
        <f t="shared" si="27"/>
        <v>561.92399999999998</v>
      </c>
      <c r="T225" s="424">
        <f t="shared" si="32"/>
        <v>17.425844064321865</v>
      </c>
      <c r="U225" s="423">
        <f t="shared" si="29"/>
        <v>9.7919999999999998</v>
      </c>
      <c r="V225" s="24"/>
    </row>
    <row r="226" spans="1:22" ht="15">
      <c r="A226" s="63"/>
      <c r="B226" s="11"/>
      <c r="C226" s="406" t="s">
        <v>55</v>
      </c>
      <c r="D226" s="49" t="s">
        <v>63</v>
      </c>
      <c r="E226" s="50" t="s">
        <v>18</v>
      </c>
      <c r="F226" s="51">
        <v>500</v>
      </c>
      <c r="G226" s="50" t="s">
        <v>19</v>
      </c>
      <c r="H226" s="52">
        <v>160</v>
      </c>
      <c r="I226" s="17"/>
      <c r="J226" s="53" t="s">
        <v>20</v>
      </c>
      <c r="K226" s="54">
        <v>14</v>
      </c>
      <c r="L226" s="448">
        <v>101.504</v>
      </c>
      <c r="M226" s="436">
        <v>6000</v>
      </c>
      <c r="N226" s="449">
        <f t="shared" si="30"/>
        <v>609.024</v>
      </c>
      <c r="O226" s="12">
        <v>1</v>
      </c>
      <c r="P226" s="13">
        <v>1</v>
      </c>
      <c r="Q226" s="14">
        <f t="shared" si="25"/>
        <v>1</v>
      </c>
      <c r="R226" s="422">
        <f t="shared" si="31"/>
        <v>6</v>
      </c>
      <c r="S226" s="423">
        <f t="shared" si="27"/>
        <v>609.024</v>
      </c>
      <c r="T226" s="424">
        <f t="shared" si="32"/>
        <v>16.156998738965953</v>
      </c>
      <c r="U226" s="423">
        <f t="shared" si="29"/>
        <v>9.84</v>
      </c>
      <c r="V226" s="24"/>
    </row>
    <row r="227" spans="1:22" ht="15">
      <c r="A227" s="63"/>
      <c r="B227" s="11"/>
      <c r="C227" s="406" t="s">
        <v>55</v>
      </c>
      <c r="D227" s="49" t="s">
        <v>64</v>
      </c>
      <c r="E227" s="50" t="s">
        <v>18</v>
      </c>
      <c r="F227" s="51">
        <v>500</v>
      </c>
      <c r="G227" s="50" t="s">
        <v>19</v>
      </c>
      <c r="H227" s="52">
        <v>162</v>
      </c>
      <c r="I227" s="17"/>
      <c r="J227" s="53" t="s">
        <v>20</v>
      </c>
      <c r="K227" s="54">
        <v>16</v>
      </c>
      <c r="L227" s="448">
        <v>109.354</v>
      </c>
      <c r="M227" s="436">
        <v>6000</v>
      </c>
      <c r="N227" s="449">
        <f t="shared" si="30"/>
        <v>656.12400000000002</v>
      </c>
      <c r="O227" s="12">
        <v>1</v>
      </c>
      <c r="P227" s="13">
        <v>1</v>
      </c>
      <c r="Q227" s="14">
        <f t="shared" si="25"/>
        <v>1</v>
      </c>
      <c r="R227" s="422">
        <f t="shared" si="31"/>
        <v>6</v>
      </c>
      <c r="S227" s="423">
        <f t="shared" si="27"/>
        <v>656.12400000000002</v>
      </c>
      <c r="T227" s="424">
        <f t="shared" si="32"/>
        <v>15.070322073266638</v>
      </c>
      <c r="U227" s="423">
        <f t="shared" si="29"/>
        <v>9.8879999999999999</v>
      </c>
      <c r="V227" s="24"/>
    </row>
    <row r="228" spans="1:22" ht="15">
      <c r="A228" s="63"/>
      <c r="B228" s="11"/>
      <c r="C228" s="406" t="s">
        <v>55</v>
      </c>
      <c r="D228" s="49" t="s">
        <v>65</v>
      </c>
      <c r="E228" s="50" t="s">
        <v>18</v>
      </c>
      <c r="F228" s="51">
        <v>550</v>
      </c>
      <c r="G228" s="50" t="s">
        <v>19</v>
      </c>
      <c r="H228" s="52">
        <v>166</v>
      </c>
      <c r="I228" s="17"/>
      <c r="J228" s="53" t="s">
        <v>20</v>
      </c>
      <c r="K228" s="54">
        <v>12.5</v>
      </c>
      <c r="L228" s="448">
        <v>105.355</v>
      </c>
      <c r="M228" s="436">
        <v>6000</v>
      </c>
      <c r="N228" s="449">
        <f t="shared" si="30"/>
        <v>632.13</v>
      </c>
      <c r="O228" s="12">
        <v>1</v>
      </c>
      <c r="P228" s="13">
        <v>1</v>
      </c>
      <c r="Q228" s="14">
        <f t="shared" si="25"/>
        <v>1</v>
      </c>
      <c r="R228" s="422">
        <f t="shared" si="31"/>
        <v>6</v>
      </c>
      <c r="S228" s="423">
        <f t="shared" si="27"/>
        <v>632.13</v>
      </c>
      <c r="T228" s="424">
        <f t="shared" si="32"/>
        <v>16.743391391011343</v>
      </c>
      <c r="U228" s="423">
        <f t="shared" si="29"/>
        <v>10.584</v>
      </c>
      <c r="V228" s="24"/>
    </row>
    <row r="229" spans="1:22" ht="15">
      <c r="A229" s="63"/>
      <c r="B229" s="11"/>
      <c r="C229" s="406" t="s">
        <v>55</v>
      </c>
      <c r="D229" s="49" t="s">
        <v>66</v>
      </c>
      <c r="E229" s="50" t="s">
        <v>18</v>
      </c>
      <c r="F229" s="51">
        <v>550</v>
      </c>
      <c r="G229" s="50" t="s">
        <v>19</v>
      </c>
      <c r="H229" s="52">
        <v>168</v>
      </c>
      <c r="I229" s="17"/>
      <c r="J229" s="53" t="s">
        <v>20</v>
      </c>
      <c r="K229" s="54">
        <v>14.5</v>
      </c>
      <c r="L229" s="448">
        <v>113.97</v>
      </c>
      <c r="M229" s="436">
        <v>6000</v>
      </c>
      <c r="N229" s="449">
        <f t="shared" si="30"/>
        <v>683.82</v>
      </c>
      <c r="O229" s="12">
        <v>1</v>
      </c>
      <c r="P229" s="13">
        <v>1</v>
      </c>
      <c r="Q229" s="14">
        <f t="shared" si="25"/>
        <v>1</v>
      </c>
      <c r="R229" s="422">
        <f t="shared" si="31"/>
        <v>6</v>
      </c>
      <c r="S229" s="423">
        <f t="shared" si="27"/>
        <v>683.82</v>
      </c>
      <c r="T229" s="424">
        <f t="shared" si="32"/>
        <v>15.547951215232079</v>
      </c>
      <c r="U229" s="423">
        <f t="shared" si="29"/>
        <v>10.632</v>
      </c>
      <c r="V229" s="24"/>
    </row>
    <row r="230" spans="1:22" ht="15">
      <c r="A230" s="63"/>
      <c r="B230" s="11"/>
      <c r="C230" s="406" t="s">
        <v>55</v>
      </c>
      <c r="D230" s="49" t="s">
        <v>67</v>
      </c>
      <c r="E230" s="50" t="s">
        <v>18</v>
      </c>
      <c r="F230" s="51">
        <v>550</v>
      </c>
      <c r="G230" s="50" t="s">
        <v>19</v>
      </c>
      <c r="H230" s="52">
        <v>170</v>
      </c>
      <c r="I230" s="17"/>
      <c r="J230" s="53" t="s">
        <v>20</v>
      </c>
      <c r="K230" s="54">
        <v>16.5</v>
      </c>
      <c r="L230" s="448">
        <v>122.605</v>
      </c>
      <c r="M230" s="436">
        <v>6000</v>
      </c>
      <c r="N230" s="449">
        <f t="shared" si="30"/>
        <v>735.63</v>
      </c>
      <c r="O230" s="12">
        <v>1</v>
      </c>
      <c r="P230" s="13">
        <v>1</v>
      </c>
      <c r="Q230" s="14">
        <f t="shared" si="25"/>
        <v>1</v>
      </c>
      <c r="R230" s="422">
        <f t="shared" si="31"/>
        <v>6</v>
      </c>
      <c r="S230" s="423">
        <f t="shared" si="27"/>
        <v>735.63</v>
      </c>
      <c r="T230" s="424">
        <f t="shared" si="32"/>
        <v>14.518168100811549</v>
      </c>
      <c r="U230" s="423">
        <f t="shared" si="29"/>
        <v>10.68</v>
      </c>
      <c r="V230" s="24"/>
    </row>
    <row r="231" spans="1:22" ht="15">
      <c r="A231" s="63"/>
      <c r="B231" s="11"/>
      <c r="C231" s="406" t="s">
        <v>55</v>
      </c>
      <c r="D231" s="49" t="s">
        <v>68</v>
      </c>
      <c r="E231" s="50" t="s">
        <v>18</v>
      </c>
      <c r="F231" s="51">
        <v>560</v>
      </c>
      <c r="G231" s="50" t="s">
        <v>19</v>
      </c>
      <c r="H231" s="52">
        <v>166</v>
      </c>
      <c r="I231" s="17"/>
      <c r="J231" s="53" t="s">
        <v>20</v>
      </c>
      <c r="K231" s="54">
        <v>12.5</v>
      </c>
      <c r="L231" s="448">
        <v>106.316</v>
      </c>
      <c r="M231" s="436">
        <v>6000</v>
      </c>
      <c r="N231" s="449">
        <f t="shared" si="30"/>
        <v>637.89599999999996</v>
      </c>
      <c r="O231" s="12">
        <v>1</v>
      </c>
      <c r="P231" s="13">
        <v>1</v>
      </c>
      <c r="Q231" s="14">
        <f t="shared" si="25"/>
        <v>1</v>
      </c>
      <c r="R231" s="422">
        <f t="shared" si="31"/>
        <v>6</v>
      </c>
      <c r="S231" s="423">
        <f t="shared" si="27"/>
        <v>637.89599999999996</v>
      </c>
      <c r="T231" s="424">
        <f t="shared" si="32"/>
        <v>16.780164791752888</v>
      </c>
      <c r="U231" s="423">
        <f t="shared" si="29"/>
        <v>10.704000000000001</v>
      </c>
      <c r="V231" s="24"/>
    </row>
    <row r="232" spans="1:22" ht="15">
      <c r="A232" s="63"/>
      <c r="B232" s="11"/>
      <c r="C232" s="406" t="s">
        <v>55</v>
      </c>
      <c r="D232" s="49" t="s">
        <v>69</v>
      </c>
      <c r="E232" s="50" t="s">
        <v>18</v>
      </c>
      <c r="F232" s="51">
        <v>560</v>
      </c>
      <c r="G232" s="50" t="s">
        <v>19</v>
      </c>
      <c r="H232" s="52">
        <v>168</v>
      </c>
      <c r="I232" s="17"/>
      <c r="J232" s="53" t="s">
        <v>20</v>
      </c>
      <c r="K232" s="54">
        <v>14.5</v>
      </c>
      <c r="L232" s="448">
        <v>115.108</v>
      </c>
      <c r="M232" s="436">
        <v>6000</v>
      </c>
      <c r="N232" s="449">
        <f t="shared" si="30"/>
        <v>690.64800000000002</v>
      </c>
      <c r="O232" s="12">
        <v>1</v>
      </c>
      <c r="P232" s="13">
        <v>1</v>
      </c>
      <c r="Q232" s="14">
        <f>O232*P232</f>
        <v>1</v>
      </c>
      <c r="R232" s="422">
        <f t="shared" si="31"/>
        <v>6</v>
      </c>
      <c r="S232" s="423">
        <f>N232*Q232</f>
        <v>690.64800000000002</v>
      </c>
      <c r="T232" s="424">
        <f t="shared" si="32"/>
        <v>15.567988324008757</v>
      </c>
      <c r="U232" s="423">
        <f>T232*S232/1000</f>
        <v>10.752000000000001</v>
      </c>
      <c r="V232" s="24"/>
    </row>
    <row r="233" spans="1:22" ht="15">
      <c r="A233" s="63"/>
      <c r="B233" s="11"/>
      <c r="C233" s="406" t="s">
        <v>55</v>
      </c>
      <c r="D233" s="49" t="s">
        <v>70</v>
      </c>
      <c r="E233" s="50" t="s">
        <v>18</v>
      </c>
      <c r="F233" s="51">
        <v>560</v>
      </c>
      <c r="G233" s="50" t="s">
        <v>19</v>
      </c>
      <c r="H233" s="52">
        <v>170</v>
      </c>
      <c r="I233" s="17"/>
      <c r="J233" s="53" t="s">
        <v>20</v>
      </c>
      <c r="K233" s="54">
        <v>16.5</v>
      </c>
      <c r="L233" s="448">
        <v>123.9</v>
      </c>
      <c r="M233" s="436">
        <v>6000</v>
      </c>
      <c r="N233" s="449">
        <f t="shared" si="30"/>
        <v>743.4</v>
      </c>
      <c r="O233" s="12">
        <v>1</v>
      </c>
      <c r="P233" s="13">
        <v>1</v>
      </c>
      <c r="Q233" s="14">
        <f>O233*P233</f>
        <v>1</v>
      </c>
      <c r="R233" s="422">
        <f t="shared" si="31"/>
        <v>6</v>
      </c>
      <c r="S233" s="423">
        <f>N233*Q233</f>
        <v>743.4</v>
      </c>
      <c r="T233" s="424">
        <f t="shared" si="32"/>
        <v>14.527845036319611</v>
      </c>
      <c r="U233" s="423">
        <f>T233*S233/1000</f>
        <v>10.799999999999999</v>
      </c>
      <c r="V233" s="24"/>
    </row>
    <row r="234" spans="1:22" ht="15">
      <c r="A234" s="63"/>
      <c r="B234" s="11"/>
      <c r="C234" s="406" t="s">
        <v>55</v>
      </c>
      <c r="D234" s="49" t="s">
        <v>71</v>
      </c>
      <c r="E234" s="50" t="s">
        <v>18</v>
      </c>
      <c r="F234" s="51">
        <v>630</v>
      </c>
      <c r="G234" s="50" t="s">
        <v>19</v>
      </c>
      <c r="H234" s="52">
        <v>176</v>
      </c>
      <c r="I234" s="17"/>
      <c r="J234" s="53" t="s">
        <v>20</v>
      </c>
      <c r="K234" s="54">
        <v>13</v>
      </c>
      <c r="L234" s="448">
        <v>121.407</v>
      </c>
      <c r="M234" s="436">
        <v>6000</v>
      </c>
      <c r="N234" s="449">
        <f t="shared" si="30"/>
        <v>728.44200000000001</v>
      </c>
      <c r="O234" s="12">
        <v>1</v>
      </c>
      <c r="P234" s="13">
        <v>1</v>
      </c>
      <c r="Q234" s="14">
        <f>O234*P234</f>
        <v>1</v>
      </c>
      <c r="R234" s="422">
        <f t="shared" si="31"/>
        <v>6</v>
      </c>
      <c r="S234" s="423">
        <f>N234*Q234</f>
        <v>728.44200000000001</v>
      </c>
      <c r="T234" s="424">
        <f t="shared" si="32"/>
        <v>16.176991442009111</v>
      </c>
      <c r="U234" s="423">
        <f>T234*S234/1000</f>
        <v>11.784000000000002</v>
      </c>
      <c r="V234" s="24"/>
    </row>
    <row r="235" spans="1:22" ht="15">
      <c r="A235" s="63"/>
      <c r="B235" s="80"/>
      <c r="C235" s="406" t="s">
        <v>55</v>
      </c>
      <c r="D235" s="55" t="s">
        <v>72</v>
      </c>
      <c r="E235" s="56" t="s">
        <v>18</v>
      </c>
      <c r="F235" s="57">
        <v>630</v>
      </c>
      <c r="G235" s="56" t="s">
        <v>19</v>
      </c>
      <c r="H235" s="58">
        <v>178</v>
      </c>
      <c r="I235" s="38"/>
      <c r="J235" s="59" t="s">
        <v>20</v>
      </c>
      <c r="K235" s="60">
        <v>15</v>
      </c>
      <c r="L235" s="458">
        <v>131.298</v>
      </c>
      <c r="M235" s="459">
        <v>6000</v>
      </c>
      <c r="N235" s="460">
        <f t="shared" si="30"/>
        <v>787.78800000000001</v>
      </c>
      <c r="O235" s="12">
        <v>1</v>
      </c>
      <c r="P235" s="13">
        <v>1</v>
      </c>
      <c r="Q235" s="41">
        <f>O235*P235</f>
        <v>1</v>
      </c>
      <c r="R235" s="483">
        <f t="shared" si="31"/>
        <v>6</v>
      </c>
      <c r="S235" s="465">
        <f>N235*Q235</f>
        <v>787.78800000000001</v>
      </c>
      <c r="T235" s="466">
        <f t="shared" si="32"/>
        <v>15.019269143475148</v>
      </c>
      <c r="U235" s="465">
        <f>T235*S235/1000</f>
        <v>11.832000000000001</v>
      </c>
      <c r="V235" s="42"/>
    </row>
    <row r="236" spans="1:22" ht="15.75" thickBot="1">
      <c r="A236" s="175"/>
      <c r="B236" s="176"/>
      <c r="C236" s="417" t="s">
        <v>55</v>
      </c>
      <c r="D236" s="156" t="s">
        <v>73</v>
      </c>
      <c r="E236" s="129" t="s">
        <v>18</v>
      </c>
      <c r="F236" s="128">
        <v>630</v>
      </c>
      <c r="G236" s="129" t="s">
        <v>19</v>
      </c>
      <c r="H236" s="157">
        <v>180</v>
      </c>
      <c r="I236" s="158"/>
      <c r="J236" s="159" t="s">
        <v>20</v>
      </c>
      <c r="K236" s="160">
        <v>17</v>
      </c>
      <c r="L236" s="451">
        <v>141.18899999999999</v>
      </c>
      <c r="M236" s="452">
        <v>6000</v>
      </c>
      <c r="N236" s="453">
        <f t="shared" si="30"/>
        <v>847.13400000000001</v>
      </c>
      <c r="O236" s="114">
        <v>1</v>
      </c>
      <c r="P236" s="115">
        <v>1</v>
      </c>
      <c r="Q236" s="130">
        <f>O236*P236</f>
        <v>1</v>
      </c>
      <c r="R236" s="480">
        <f t="shared" si="31"/>
        <v>6</v>
      </c>
      <c r="S236" s="461">
        <f>N236*Q236</f>
        <v>847.13400000000001</v>
      </c>
      <c r="T236" s="462">
        <f t="shared" si="32"/>
        <v>14.023755391708987</v>
      </c>
      <c r="U236" s="461">
        <f>T236*S236/1000</f>
        <v>11.88</v>
      </c>
      <c r="V236" s="131"/>
    </row>
  </sheetData>
  <autoFilter ref="C3:K236"/>
  <mergeCells count="2">
    <mergeCell ref="A1:V1"/>
    <mergeCell ref="D2:K2"/>
  </mergeCells>
  <phoneticPr fontId="3" type="noConversion"/>
  <printOptions horizontalCentered="1"/>
  <pageMargins left="0.23622047244094491" right="0.27559055118110237" top="0.43307086614173229" bottom="0.51" header="0.19685039370078741" footer="0.11811023622047245"/>
  <pageSetup paperSize="9" orientation="landscape" horizontalDpi="4294967293" verticalDpi="4294967293" r:id="rId1"/>
  <headerFooter alignWithMargins="0">
    <oddHeader>&amp;L&amp;"Times New Roman,常规"&amp;F</oddHeader>
    <oddFooter>&amp;C第 &amp;P 页，共 &amp;N 页&amp;R&amp;"Times New Roman,常规"&amp;D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5"/>
  </sheetPr>
  <dimension ref="A1:V53"/>
  <sheetViews>
    <sheetView zoomScaleNormal="94" workbookViewId="0">
      <pane ySplit="3" topLeftCell="A4" activePane="bottomLeft" state="frozen"/>
      <selection activeCell="A47" sqref="A47"/>
      <selection pane="bottomLeft" activeCell="R2" sqref="R2"/>
    </sheetView>
  </sheetViews>
  <sheetFormatPr defaultRowHeight="12"/>
  <cols>
    <col min="1" max="1" width="9.375" style="3" customWidth="1"/>
    <col min="2" max="2" width="8" style="3" bestFit="1" customWidth="1"/>
    <col min="3" max="3" width="4.75" style="3" bestFit="1" customWidth="1"/>
    <col min="4" max="4" width="3.75" style="3" customWidth="1"/>
    <col min="5" max="5" width="3.375" style="3" customWidth="1"/>
    <col min="6" max="7" width="3.875" style="3" customWidth="1"/>
    <col min="8" max="9" width="3.625" style="3" customWidth="1"/>
    <col min="10" max="10" width="3.25" style="3" customWidth="1"/>
    <col min="11" max="11" width="4.75" style="3" customWidth="1"/>
    <col min="12" max="12" width="7.25" style="3" customWidth="1"/>
    <col min="13" max="13" width="5.25" style="3" customWidth="1"/>
    <col min="14" max="14" width="6.625" style="3" customWidth="1"/>
    <col min="15" max="17" width="4.375" style="3" customWidth="1"/>
    <col min="18" max="18" width="5.5" style="3" customWidth="1"/>
    <col min="19" max="19" width="7.125" style="3" customWidth="1"/>
    <col min="20" max="20" width="6.75" style="3" customWidth="1"/>
    <col min="21" max="21" width="6" style="3" customWidth="1"/>
    <col min="22" max="22" width="10" style="3" customWidth="1"/>
    <col min="23" max="16384" width="9" style="3"/>
  </cols>
  <sheetData>
    <row r="1" spans="1:22" ht="22.5">
      <c r="A1" s="521" t="s">
        <v>468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</row>
    <row r="2" spans="1:22" ht="14.25" customHeight="1">
      <c r="A2" s="67" t="s">
        <v>74</v>
      </c>
      <c r="B2" s="66" t="s">
        <v>150</v>
      </c>
      <c r="C2" s="66" t="s">
        <v>469</v>
      </c>
      <c r="D2" s="530" t="s">
        <v>76</v>
      </c>
      <c r="E2" s="522"/>
      <c r="F2" s="522"/>
      <c r="G2" s="522"/>
      <c r="H2" s="522"/>
      <c r="I2" s="522"/>
      <c r="J2" s="522"/>
      <c r="K2" s="523"/>
      <c r="L2" s="66" t="s">
        <v>77</v>
      </c>
      <c r="M2" s="66" t="s">
        <v>78</v>
      </c>
      <c r="N2" s="66" t="s">
        <v>79</v>
      </c>
      <c r="O2" s="66" t="s">
        <v>80</v>
      </c>
      <c r="P2" s="66" t="s">
        <v>81</v>
      </c>
      <c r="Q2" s="66" t="s">
        <v>82</v>
      </c>
      <c r="R2" s="66" t="s">
        <v>493</v>
      </c>
      <c r="S2" s="66" t="s">
        <v>83</v>
      </c>
      <c r="T2" s="66" t="s">
        <v>84</v>
      </c>
      <c r="U2" s="67" t="s">
        <v>85</v>
      </c>
      <c r="V2" s="68" t="s">
        <v>86</v>
      </c>
    </row>
    <row r="3" spans="1:22" ht="14.25" customHeight="1">
      <c r="A3" s="5"/>
      <c r="B3" s="113"/>
      <c r="C3" s="4"/>
      <c r="D3" s="1"/>
      <c r="E3" s="1"/>
      <c r="F3" s="1"/>
      <c r="G3" s="1"/>
      <c r="H3" s="1"/>
      <c r="I3" s="1"/>
      <c r="J3" s="1"/>
      <c r="K3" s="113"/>
      <c r="L3" s="1"/>
      <c r="M3" s="1"/>
      <c r="N3" s="1"/>
      <c r="O3" s="8"/>
      <c r="P3" s="1"/>
      <c r="Q3" s="113"/>
      <c r="R3" s="8"/>
      <c r="S3" s="113"/>
      <c r="T3" s="8"/>
      <c r="U3" s="1"/>
      <c r="V3" s="113"/>
    </row>
    <row r="4" spans="1:22" ht="14.25" customHeight="1">
      <c r="A4" s="4"/>
      <c r="B4" s="155"/>
      <c r="C4" s="76"/>
      <c r="D4" s="70"/>
      <c r="E4" s="70"/>
      <c r="F4" s="70"/>
      <c r="G4" s="70"/>
      <c r="H4" s="70"/>
      <c r="I4" s="70"/>
      <c r="J4" s="70"/>
      <c r="K4" s="155"/>
      <c r="L4" s="467"/>
      <c r="M4" s="431"/>
      <c r="N4" s="468"/>
      <c r="O4" s="69"/>
      <c r="P4" s="72"/>
      <c r="Q4" s="73"/>
      <c r="R4" s="69"/>
      <c r="S4" s="73"/>
      <c r="T4" s="69"/>
      <c r="U4" s="73"/>
      <c r="V4" s="155"/>
    </row>
    <row r="5" spans="1:22" ht="12.75">
      <c r="A5" s="63" t="s">
        <v>87</v>
      </c>
      <c r="B5" s="11"/>
      <c r="C5" s="407" t="s">
        <v>490</v>
      </c>
      <c r="D5" s="49">
        <v>5</v>
      </c>
      <c r="E5" s="50" t="s">
        <v>89</v>
      </c>
      <c r="F5" s="51">
        <v>50</v>
      </c>
      <c r="G5" s="50" t="s">
        <v>90</v>
      </c>
      <c r="H5" s="52">
        <v>32</v>
      </c>
      <c r="I5" s="17"/>
      <c r="J5" s="53" t="s">
        <v>91</v>
      </c>
      <c r="K5" s="54">
        <v>4.4000000000000004</v>
      </c>
      <c r="L5" s="437">
        <v>4.84</v>
      </c>
      <c r="M5" s="436">
        <v>6000</v>
      </c>
      <c r="N5" s="423">
        <f t="shared" ref="N5:N50" si="0">L5*M5/1000</f>
        <v>29.04</v>
      </c>
      <c r="O5" s="12">
        <v>1</v>
      </c>
      <c r="P5" s="13">
        <v>1</v>
      </c>
      <c r="Q5" s="14">
        <f t="shared" ref="Q5:Q53" si="1">O5*P5</f>
        <v>1</v>
      </c>
      <c r="R5" s="422">
        <f t="shared" ref="R5:R50" si="2">M5*Q5/1000</f>
        <v>6</v>
      </c>
      <c r="S5" s="423">
        <f t="shared" ref="S5:S53" si="3">N5*Q5</f>
        <v>29.04</v>
      </c>
      <c r="T5" s="424">
        <f t="shared" ref="T5:T50" si="4">(F5*2+H5*4)/L5</f>
        <v>47.107438016528924</v>
      </c>
      <c r="U5" s="423">
        <f t="shared" ref="U5:U53" si="5">T5*S5/1000</f>
        <v>1.3680000000000001</v>
      </c>
      <c r="V5" s="24"/>
    </row>
    <row r="6" spans="1:22" ht="12.75">
      <c r="A6" s="174" t="s">
        <v>92</v>
      </c>
      <c r="B6" s="11"/>
      <c r="C6" s="410" t="s">
        <v>488</v>
      </c>
      <c r="D6" s="89">
        <v>6.5</v>
      </c>
      <c r="E6" s="90" t="s">
        <v>18</v>
      </c>
      <c r="F6" s="91">
        <v>65</v>
      </c>
      <c r="G6" s="90" t="s">
        <v>19</v>
      </c>
      <c r="H6" s="92">
        <v>36</v>
      </c>
      <c r="I6" s="93"/>
      <c r="J6" s="90" t="s">
        <v>20</v>
      </c>
      <c r="K6" s="94">
        <v>4.4000000000000004</v>
      </c>
      <c r="L6" s="469">
        <v>5.9</v>
      </c>
      <c r="M6" s="436">
        <v>6000</v>
      </c>
      <c r="N6" s="423">
        <f t="shared" si="0"/>
        <v>35.4</v>
      </c>
      <c r="O6" s="12">
        <v>1</v>
      </c>
      <c r="P6" s="13">
        <v>1</v>
      </c>
      <c r="Q6" s="14">
        <f t="shared" si="1"/>
        <v>1</v>
      </c>
      <c r="R6" s="422">
        <f t="shared" si="2"/>
        <v>6</v>
      </c>
      <c r="S6" s="423">
        <f t="shared" si="3"/>
        <v>35.4</v>
      </c>
      <c r="T6" s="424">
        <f t="shared" si="4"/>
        <v>46.440677966101696</v>
      </c>
      <c r="U6" s="423">
        <f t="shared" si="5"/>
        <v>1.6439999999999999</v>
      </c>
      <c r="V6" s="24"/>
    </row>
    <row r="7" spans="1:22" ht="12.75">
      <c r="A7" s="63"/>
      <c r="B7" s="11"/>
      <c r="C7" s="410" t="s">
        <v>488</v>
      </c>
      <c r="D7" s="89">
        <v>8</v>
      </c>
      <c r="E7" s="90" t="s">
        <v>18</v>
      </c>
      <c r="F7" s="91">
        <v>80</v>
      </c>
      <c r="G7" s="90" t="s">
        <v>19</v>
      </c>
      <c r="H7" s="92">
        <v>40</v>
      </c>
      <c r="I7" s="93"/>
      <c r="J7" s="90" t="s">
        <v>20</v>
      </c>
      <c r="K7" s="94">
        <v>4.5</v>
      </c>
      <c r="L7" s="469">
        <v>7.05</v>
      </c>
      <c r="M7" s="436">
        <v>6000</v>
      </c>
      <c r="N7" s="423">
        <f t="shared" si="0"/>
        <v>42.3</v>
      </c>
      <c r="O7" s="12">
        <v>1</v>
      </c>
      <c r="P7" s="13">
        <v>1</v>
      </c>
      <c r="Q7" s="14">
        <f t="shared" si="1"/>
        <v>1</v>
      </c>
      <c r="R7" s="422">
        <f t="shared" si="2"/>
        <v>6</v>
      </c>
      <c r="S7" s="423">
        <f t="shared" si="3"/>
        <v>42.3</v>
      </c>
      <c r="T7" s="424">
        <f t="shared" si="4"/>
        <v>45.390070921985817</v>
      </c>
      <c r="U7" s="423">
        <f t="shared" si="5"/>
        <v>1.92</v>
      </c>
      <c r="V7" s="24"/>
    </row>
    <row r="8" spans="1:22" ht="12.75">
      <c r="A8" s="63"/>
      <c r="B8" s="11"/>
      <c r="C8" s="410" t="s">
        <v>488</v>
      </c>
      <c r="D8" s="89">
        <v>10</v>
      </c>
      <c r="E8" s="90" t="s">
        <v>18</v>
      </c>
      <c r="F8" s="91">
        <v>100</v>
      </c>
      <c r="G8" s="90" t="s">
        <v>19</v>
      </c>
      <c r="H8" s="92">
        <v>46</v>
      </c>
      <c r="I8" s="93"/>
      <c r="J8" s="90" t="s">
        <v>20</v>
      </c>
      <c r="K8" s="94">
        <v>4.5</v>
      </c>
      <c r="L8" s="469">
        <v>8.59</v>
      </c>
      <c r="M8" s="436">
        <v>6000</v>
      </c>
      <c r="N8" s="423">
        <f t="shared" si="0"/>
        <v>51.54</v>
      </c>
      <c r="O8" s="12">
        <v>1</v>
      </c>
      <c r="P8" s="13">
        <v>1</v>
      </c>
      <c r="Q8" s="14">
        <f t="shared" si="1"/>
        <v>1</v>
      </c>
      <c r="R8" s="422">
        <f t="shared" si="2"/>
        <v>6</v>
      </c>
      <c r="S8" s="423">
        <f t="shared" si="3"/>
        <v>51.54</v>
      </c>
      <c r="T8" s="424">
        <f t="shared" si="4"/>
        <v>44.703143189755529</v>
      </c>
      <c r="U8" s="423">
        <f t="shared" si="5"/>
        <v>2.3039999999999998</v>
      </c>
      <c r="V8" s="24"/>
    </row>
    <row r="9" spans="1:22" ht="12.75">
      <c r="A9" s="63"/>
      <c r="B9" s="11"/>
      <c r="C9" s="410" t="s">
        <v>488</v>
      </c>
      <c r="D9" s="89">
        <v>12</v>
      </c>
      <c r="E9" s="90" t="s">
        <v>18</v>
      </c>
      <c r="F9" s="91">
        <v>120</v>
      </c>
      <c r="G9" s="90" t="s">
        <v>19</v>
      </c>
      <c r="H9" s="92">
        <v>52</v>
      </c>
      <c r="I9" s="93"/>
      <c r="J9" s="90" t="s">
        <v>20</v>
      </c>
      <c r="K9" s="94">
        <v>4.8</v>
      </c>
      <c r="L9" s="469">
        <v>10.4</v>
      </c>
      <c r="M9" s="436">
        <v>6000</v>
      </c>
      <c r="N9" s="423">
        <f t="shared" si="0"/>
        <v>62.4</v>
      </c>
      <c r="O9" s="12">
        <v>1</v>
      </c>
      <c r="P9" s="13">
        <v>1</v>
      </c>
      <c r="Q9" s="14">
        <f t="shared" si="1"/>
        <v>1</v>
      </c>
      <c r="R9" s="422">
        <f t="shared" si="2"/>
        <v>6</v>
      </c>
      <c r="S9" s="423">
        <f t="shared" si="3"/>
        <v>62.4</v>
      </c>
      <c r="T9" s="424">
        <f t="shared" si="4"/>
        <v>43.076923076923073</v>
      </c>
      <c r="U9" s="423">
        <f t="shared" si="5"/>
        <v>2.6879999999999997</v>
      </c>
      <c r="V9" s="24"/>
    </row>
    <row r="10" spans="1:22" ht="12.75">
      <c r="A10" s="63"/>
      <c r="B10" s="11"/>
      <c r="C10" s="407" t="s">
        <v>488</v>
      </c>
      <c r="D10" s="49">
        <v>14</v>
      </c>
      <c r="E10" s="50" t="s">
        <v>18</v>
      </c>
      <c r="F10" s="51">
        <v>140</v>
      </c>
      <c r="G10" s="50" t="s">
        <v>19</v>
      </c>
      <c r="H10" s="52">
        <v>58</v>
      </c>
      <c r="I10" s="17"/>
      <c r="J10" s="53" t="s">
        <v>20</v>
      </c>
      <c r="K10" s="54">
        <v>4.9000000000000004</v>
      </c>
      <c r="L10" s="437">
        <v>12.3</v>
      </c>
      <c r="M10" s="436">
        <v>6000</v>
      </c>
      <c r="N10" s="423">
        <f t="shared" si="0"/>
        <v>73.8</v>
      </c>
      <c r="O10" s="12">
        <v>1</v>
      </c>
      <c r="P10" s="13">
        <v>1</v>
      </c>
      <c r="Q10" s="14">
        <f t="shared" si="1"/>
        <v>1</v>
      </c>
      <c r="R10" s="422">
        <f t="shared" si="2"/>
        <v>6</v>
      </c>
      <c r="S10" s="423">
        <f t="shared" si="3"/>
        <v>73.8</v>
      </c>
      <c r="T10" s="424">
        <f t="shared" si="4"/>
        <v>41.626016260162601</v>
      </c>
      <c r="U10" s="423">
        <f t="shared" si="5"/>
        <v>3.0720000000000001</v>
      </c>
      <c r="V10" s="24"/>
    </row>
    <row r="11" spans="1:22" ht="12.75">
      <c r="A11" s="63"/>
      <c r="B11" s="11"/>
      <c r="C11" s="407" t="s">
        <v>488</v>
      </c>
      <c r="D11" s="49" t="s">
        <v>24</v>
      </c>
      <c r="E11" s="50" t="s">
        <v>18</v>
      </c>
      <c r="F11" s="51">
        <v>140</v>
      </c>
      <c r="G11" s="50" t="s">
        <v>19</v>
      </c>
      <c r="H11" s="52">
        <v>62</v>
      </c>
      <c r="I11" s="17"/>
      <c r="J11" s="53" t="s">
        <v>20</v>
      </c>
      <c r="K11" s="54">
        <v>4.9000000000000004</v>
      </c>
      <c r="L11" s="437">
        <v>13.3</v>
      </c>
      <c r="M11" s="436">
        <v>6000</v>
      </c>
      <c r="N11" s="423">
        <f t="shared" si="0"/>
        <v>79.8</v>
      </c>
      <c r="O11" s="12">
        <v>1</v>
      </c>
      <c r="P11" s="13">
        <v>1</v>
      </c>
      <c r="Q11" s="14">
        <f t="shared" si="1"/>
        <v>1</v>
      </c>
      <c r="R11" s="422">
        <f t="shared" si="2"/>
        <v>6</v>
      </c>
      <c r="S11" s="423">
        <f t="shared" si="3"/>
        <v>79.8</v>
      </c>
      <c r="T11" s="424">
        <f t="shared" si="4"/>
        <v>39.699248120300751</v>
      </c>
      <c r="U11" s="423">
        <f t="shared" si="5"/>
        <v>3.1680000000000001</v>
      </c>
      <c r="V11" s="24"/>
    </row>
    <row r="12" spans="1:22" ht="12.75">
      <c r="A12" s="63"/>
      <c r="B12" s="11"/>
      <c r="C12" s="407" t="s">
        <v>488</v>
      </c>
      <c r="D12" s="49">
        <v>16</v>
      </c>
      <c r="E12" s="50" t="s">
        <v>18</v>
      </c>
      <c r="F12" s="51">
        <v>160</v>
      </c>
      <c r="G12" s="50" t="s">
        <v>19</v>
      </c>
      <c r="H12" s="52">
        <v>64</v>
      </c>
      <c r="I12" s="17"/>
      <c r="J12" s="53" t="s">
        <v>20</v>
      </c>
      <c r="K12" s="54">
        <v>5</v>
      </c>
      <c r="L12" s="437">
        <v>14.2</v>
      </c>
      <c r="M12" s="436">
        <v>6000</v>
      </c>
      <c r="N12" s="423">
        <f t="shared" si="0"/>
        <v>85.2</v>
      </c>
      <c r="O12" s="12">
        <v>1</v>
      </c>
      <c r="P12" s="13">
        <v>1</v>
      </c>
      <c r="Q12" s="14">
        <f t="shared" si="1"/>
        <v>1</v>
      </c>
      <c r="R12" s="422">
        <f t="shared" si="2"/>
        <v>6</v>
      </c>
      <c r="S12" s="423">
        <f t="shared" si="3"/>
        <v>85.2</v>
      </c>
      <c r="T12" s="424">
        <f t="shared" si="4"/>
        <v>40.563380281690144</v>
      </c>
      <c r="U12" s="423">
        <f t="shared" si="5"/>
        <v>3.4560000000000004</v>
      </c>
      <c r="V12" s="24"/>
    </row>
    <row r="13" spans="1:22" ht="12.75">
      <c r="A13" s="63"/>
      <c r="B13" s="11"/>
      <c r="C13" s="407" t="s">
        <v>488</v>
      </c>
      <c r="D13" s="49" t="s">
        <v>26</v>
      </c>
      <c r="E13" s="50" t="s">
        <v>18</v>
      </c>
      <c r="F13" s="51">
        <v>160</v>
      </c>
      <c r="G13" s="50" t="s">
        <v>19</v>
      </c>
      <c r="H13" s="52">
        <v>68</v>
      </c>
      <c r="I13" s="17"/>
      <c r="J13" s="53" t="s">
        <v>20</v>
      </c>
      <c r="K13" s="54">
        <v>5</v>
      </c>
      <c r="L13" s="437">
        <v>15.3</v>
      </c>
      <c r="M13" s="436">
        <v>6000</v>
      </c>
      <c r="N13" s="423">
        <f t="shared" si="0"/>
        <v>91.8</v>
      </c>
      <c r="O13" s="12">
        <v>1</v>
      </c>
      <c r="P13" s="13">
        <v>1</v>
      </c>
      <c r="Q13" s="14">
        <f t="shared" si="1"/>
        <v>1</v>
      </c>
      <c r="R13" s="422">
        <f t="shared" si="2"/>
        <v>6</v>
      </c>
      <c r="S13" s="423">
        <f t="shared" si="3"/>
        <v>91.8</v>
      </c>
      <c r="T13" s="424">
        <f t="shared" si="4"/>
        <v>38.692810457516337</v>
      </c>
      <c r="U13" s="423">
        <f t="shared" si="5"/>
        <v>3.5519999999999996</v>
      </c>
      <c r="V13" s="24"/>
    </row>
    <row r="14" spans="1:22" ht="12.75">
      <c r="A14" s="63"/>
      <c r="B14" s="11"/>
      <c r="C14" s="407" t="s">
        <v>488</v>
      </c>
      <c r="D14" s="49">
        <v>18</v>
      </c>
      <c r="E14" s="50" t="s">
        <v>18</v>
      </c>
      <c r="F14" s="51">
        <v>180</v>
      </c>
      <c r="G14" s="50" t="s">
        <v>19</v>
      </c>
      <c r="H14" s="52">
        <v>70</v>
      </c>
      <c r="I14" s="17"/>
      <c r="J14" s="53" t="s">
        <v>20</v>
      </c>
      <c r="K14" s="54">
        <v>5.0999999999999996</v>
      </c>
      <c r="L14" s="437">
        <v>16.3</v>
      </c>
      <c r="M14" s="436">
        <v>6000</v>
      </c>
      <c r="N14" s="423">
        <f t="shared" si="0"/>
        <v>97.8</v>
      </c>
      <c r="O14" s="12">
        <v>1</v>
      </c>
      <c r="P14" s="13">
        <v>1</v>
      </c>
      <c r="Q14" s="14">
        <f t="shared" si="1"/>
        <v>1</v>
      </c>
      <c r="R14" s="422">
        <f t="shared" si="2"/>
        <v>6</v>
      </c>
      <c r="S14" s="423">
        <f t="shared" si="3"/>
        <v>97.8</v>
      </c>
      <c r="T14" s="424">
        <f t="shared" si="4"/>
        <v>39.263803680981596</v>
      </c>
      <c r="U14" s="423">
        <f t="shared" si="5"/>
        <v>3.84</v>
      </c>
      <c r="V14" s="24"/>
    </row>
    <row r="15" spans="1:22" ht="12.75">
      <c r="A15" s="63"/>
      <c r="B15" s="11"/>
      <c r="C15" s="407" t="s">
        <v>488</v>
      </c>
      <c r="D15" s="49" t="s">
        <v>27</v>
      </c>
      <c r="E15" s="50" t="s">
        <v>18</v>
      </c>
      <c r="F15" s="51">
        <v>180</v>
      </c>
      <c r="G15" s="50" t="s">
        <v>19</v>
      </c>
      <c r="H15" s="52">
        <v>74</v>
      </c>
      <c r="I15" s="17"/>
      <c r="J15" s="53" t="s">
        <v>20</v>
      </c>
      <c r="K15" s="54">
        <v>5.0999999999999996</v>
      </c>
      <c r="L15" s="437">
        <v>17.399999999999999</v>
      </c>
      <c r="M15" s="436">
        <v>6000</v>
      </c>
      <c r="N15" s="423">
        <f t="shared" si="0"/>
        <v>104.39999999999999</v>
      </c>
      <c r="O15" s="12">
        <v>1</v>
      </c>
      <c r="P15" s="13">
        <v>1</v>
      </c>
      <c r="Q15" s="14">
        <f t="shared" si="1"/>
        <v>1</v>
      </c>
      <c r="R15" s="422">
        <f t="shared" si="2"/>
        <v>6</v>
      </c>
      <c r="S15" s="423">
        <f t="shared" si="3"/>
        <v>104.39999999999999</v>
      </c>
      <c r="T15" s="424">
        <f t="shared" si="4"/>
        <v>37.701149425287362</v>
      </c>
      <c r="U15" s="423">
        <f t="shared" si="5"/>
        <v>3.9360000000000004</v>
      </c>
      <c r="V15" s="24"/>
    </row>
    <row r="16" spans="1:22" ht="12.75">
      <c r="A16" s="63"/>
      <c r="B16" s="11"/>
      <c r="C16" s="407" t="s">
        <v>488</v>
      </c>
      <c r="D16" s="49">
        <v>20</v>
      </c>
      <c r="E16" s="50" t="s">
        <v>18</v>
      </c>
      <c r="F16" s="51">
        <v>200</v>
      </c>
      <c r="G16" s="50" t="s">
        <v>19</v>
      </c>
      <c r="H16" s="52">
        <v>76</v>
      </c>
      <c r="I16" s="17"/>
      <c r="J16" s="53" t="s">
        <v>20</v>
      </c>
      <c r="K16" s="54">
        <v>5.2</v>
      </c>
      <c r="L16" s="437">
        <v>18.399999999999999</v>
      </c>
      <c r="M16" s="436">
        <v>6000</v>
      </c>
      <c r="N16" s="423">
        <f t="shared" si="0"/>
        <v>110.39999999999999</v>
      </c>
      <c r="O16" s="12">
        <v>1</v>
      </c>
      <c r="P16" s="13">
        <v>1</v>
      </c>
      <c r="Q16" s="14">
        <f t="shared" si="1"/>
        <v>1</v>
      </c>
      <c r="R16" s="422">
        <f t="shared" si="2"/>
        <v>6</v>
      </c>
      <c r="S16" s="423">
        <f t="shared" si="3"/>
        <v>110.39999999999999</v>
      </c>
      <c r="T16" s="424">
        <f t="shared" si="4"/>
        <v>38.260869565217398</v>
      </c>
      <c r="U16" s="423">
        <f t="shared" si="5"/>
        <v>4.2240000000000002</v>
      </c>
      <c r="V16" s="24"/>
    </row>
    <row r="17" spans="1:22" ht="12.75">
      <c r="A17" s="63"/>
      <c r="B17" s="11"/>
      <c r="C17" s="407" t="s">
        <v>488</v>
      </c>
      <c r="D17" s="49" t="s">
        <v>28</v>
      </c>
      <c r="E17" s="50" t="s">
        <v>18</v>
      </c>
      <c r="F17" s="51">
        <v>200</v>
      </c>
      <c r="G17" s="50" t="s">
        <v>19</v>
      </c>
      <c r="H17" s="52">
        <v>80</v>
      </c>
      <c r="I17" s="17"/>
      <c r="J17" s="53" t="s">
        <v>20</v>
      </c>
      <c r="K17" s="54">
        <v>5.2</v>
      </c>
      <c r="L17" s="437">
        <v>19.8</v>
      </c>
      <c r="M17" s="436">
        <v>6000</v>
      </c>
      <c r="N17" s="423">
        <f t="shared" si="0"/>
        <v>118.8</v>
      </c>
      <c r="O17" s="12">
        <v>1</v>
      </c>
      <c r="P17" s="13">
        <v>1</v>
      </c>
      <c r="Q17" s="14">
        <f t="shared" si="1"/>
        <v>1</v>
      </c>
      <c r="R17" s="422">
        <f t="shared" si="2"/>
        <v>6</v>
      </c>
      <c r="S17" s="423">
        <f t="shared" si="3"/>
        <v>118.8</v>
      </c>
      <c r="T17" s="424">
        <f t="shared" si="4"/>
        <v>36.36363636363636</v>
      </c>
      <c r="U17" s="423">
        <f t="shared" si="5"/>
        <v>4.3199999999999994</v>
      </c>
      <c r="V17" s="24"/>
    </row>
    <row r="18" spans="1:22" ht="12.75">
      <c r="A18" s="63"/>
      <c r="B18" s="11"/>
      <c r="C18" s="407" t="s">
        <v>488</v>
      </c>
      <c r="D18" s="49">
        <v>22</v>
      </c>
      <c r="E18" s="50" t="s">
        <v>18</v>
      </c>
      <c r="F18" s="51">
        <v>220</v>
      </c>
      <c r="G18" s="50" t="s">
        <v>19</v>
      </c>
      <c r="H18" s="52">
        <v>82</v>
      </c>
      <c r="I18" s="17"/>
      <c r="J18" s="53" t="s">
        <v>20</v>
      </c>
      <c r="K18" s="54">
        <v>5.4</v>
      </c>
      <c r="L18" s="437">
        <v>21</v>
      </c>
      <c r="M18" s="436">
        <v>6000</v>
      </c>
      <c r="N18" s="423">
        <f t="shared" si="0"/>
        <v>126</v>
      </c>
      <c r="O18" s="12">
        <v>1</v>
      </c>
      <c r="P18" s="13">
        <v>1</v>
      </c>
      <c r="Q18" s="14">
        <f t="shared" si="1"/>
        <v>1</v>
      </c>
      <c r="R18" s="422">
        <f t="shared" si="2"/>
        <v>6</v>
      </c>
      <c r="S18" s="423">
        <f t="shared" si="3"/>
        <v>126</v>
      </c>
      <c r="T18" s="424">
        <f t="shared" si="4"/>
        <v>36.571428571428569</v>
      </c>
      <c r="U18" s="423">
        <f t="shared" si="5"/>
        <v>4.6079999999999997</v>
      </c>
      <c r="V18" s="24"/>
    </row>
    <row r="19" spans="1:22" ht="12.75">
      <c r="A19" s="63"/>
      <c r="B19" s="11"/>
      <c r="C19" s="407" t="s">
        <v>488</v>
      </c>
      <c r="D19" s="49" t="s">
        <v>29</v>
      </c>
      <c r="E19" s="50" t="s">
        <v>18</v>
      </c>
      <c r="F19" s="51">
        <v>220</v>
      </c>
      <c r="G19" s="50" t="s">
        <v>19</v>
      </c>
      <c r="H19" s="52">
        <v>87</v>
      </c>
      <c r="I19" s="17"/>
      <c r="J19" s="53" t="s">
        <v>20</v>
      </c>
      <c r="K19" s="54">
        <v>5.4</v>
      </c>
      <c r="L19" s="437">
        <v>22.6</v>
      </c>
      <c r="M19" s="436">
        <v>6000</v>
      </c>
      <c r="N19" s="423">
        <f t="shared" si="0"/>
        <v>135.6</v>
      </c>
      <c r="O19" s="12">
        <v>1</v>
      </c>
      <c r="P19" s="13">
        <v>1</v>
      </c>
      <c r="Q19" s="14">
        <f t="shared" si="1"/>
        <v>1</v>
      </c>
      <c r="R19" s="422">
        <f t="shared" si="2"/>
        <v>6</v>
      </c>
      <c r="S19" s="423">
        <f t="shared" si="3"/>
        <v>135.6</v>
      </c>
      <c r="T19" s="424">
        <f t="shared" si="4"/>
        <v>34.86725663716814</v>
      </c>
      <c r="U19" s="423">
        <f t="shared" si="5"/>
        <v>4.7279999999999998</v>
      </c>
      <c r="V19" s="24"/>
    </row>
    <row r="20" spans="1:22" ht="12.75">
      <c r="A20" s="63"/>
      <c r="B20" s="11"/>
      <c r="C20" s="407" t="s">
        <v>488</v>
      </c>
      <c r="D20" s="49">
        <v>24</v>
      </c>
      <c r="E20" s="50" t="s">
        <v>18</v>
      </c>
      <c r="F20" s="51">
        <v>240</v>
      </c>
      <c r="G20" s="50" t="s">
        <v>19</v>
      </c>
      <c r="H20" s="52">
        <v>90</v>
      </c>
      <c r="I20" s="17"/>
      <c r="J20" s="53" t="s">
        <v>20</v>
      </c>
      <c r="K20" s="54">
        <v>5.6</v>
      </c>
      <c r="L20" s="437">
        <v>24</v>
      </c>
      <c r="M20" s="436">
        <v>6000</v>
      </c>
      <c r="N20" s="423">
        <f t="shared" si="0"/>
        <v>144</v>
      </c>
      <c r="O20" s="12">
        <v>1</v>
      </c>
      <c r="P20" s="13">
        <v>1</v>
      </c>
      <c r="Q20" s="14">
        <f t="shared" si="1"/>
        <v>1</v>
      </c>
      <c r="R20" s="422">
        <f t="shared" si="2"/>
        <v>6</v>
      </c>
      <c r="S20" s="423">
        <f t="shared" si="3"/>
        <v>144</v>
      </c>
      <c r="T20" s="424">
        <f t="shared" si="4"/>
        <v>35</v>
      </c>
      <c r="U20" s="423">
        <f t="shared" si="5"/>
        <v>5.04</v>
      </c>
      <c r="V20" s="24"/>
    </row>
    <row r="21" spans="1:22" ht="12.75">
      <c r="A21" s="63"/>
      <c r="B21" s="11"/>
      <c r="C21" s="407" t="s">
        <v>488</v>
      </c>
      <c r="D21" s="49" t="s">
        <v>30</v>
      </c>
      <c r="E21" s="50" t="s">
        <v>18</v>
      </c>
      <c r="F21" s="51">
        <v>240</v>
      </c>
      <c r="G21" s="50" t="s">
        <v>19</v>
      </c>
      <c r="H21" s="52">
        <v>95</v>
      </c>
      <c r="I21" s="17"/>
      <c r="J21" s="53" t="s">
        <v>20</v>
      </c>
      <c r="K21" s="54">
        <v>5.6</v>
      </c>
      <c r="L21" s="437">
        <v>25.8</v>
      </c>
      <c r="M21" s="436">
        <v>6000</v>
      </c>
      <c r="N21" s="423">
        <f t="shared" si="0"/>
        <v>154.80000000000001</v>
      </c>
      <c r="O21" s="12">
        <v>1</v>
      </c>
      <c r="P21" s="13">
        <v>1</v>
      </c>
      <c r="Q21" s="14">
        <f t="shared" si="1"/>
        <v>1</v>
      </c>
      <c r="R21" s="422">
        <f t="shared" si="2"/>
        <v>6</v>
      </c>
      <c r="S21" s="423">
        <f t="shared" si="3"/>
        <v>154.80000000000001</v>
      </c>
      <c r="T21" s="424">
        <f t="shared" si="4"/>
        <v>33.333333333333336</v>
      </c>
      <c r="U21" s="423">
        <f t="shared" si="5"/>
        <v>5.160000000000001</v>
      </c>
      <c r="V21" s="24"/>
    </row>
    <row r="22" spans="1:22" ht="12.75">
      <c r="A22" s="63"/>
      <c r="B22" s="11"/>
      <c r="C22" s="407" t="s">
        <v>488</v>
      </c>
      <c r="D22" s="49">
        <v>27</v>
      </c>
      <c r="E22" s="50" t="s">
        <v>18</v>
      </c>
      <c r="F22" s="51">
        <v>270</v>
      </c>
      <c r="G22" s="50" t="s">
        <v>19</v>
      </c>
      <c r="H22" s="52">
        <v>95</v>
      </c>
      <c r="I22" s="17"/>
      <c r="J22" s="53" t="s">
        <v>20</v>
      </c>
      <c r="K22" s="54">
        <v>6</v>
      </c>
      <c r="L22" s="437">
        <v>27.7</v>
      </c>
      <c r="M22" s="436">
        <v>6000</v>
      </c>
      <c r="N22" s="423">
        <f t="shared" si="0"/>
        <v>166.2</v>
      </c>
      <c r="O22" s="12">
        <v>1</v>
      </c>
      <c r="P22" s="13">
        <v>1</v>
      </c>
      <c r="Q22" s="14">
        <f t="shared" si="1"/>
        <v>1</v>
      </c>
      <c r="R22" s="422">
        <f t="shared" si="2"/>
        <v>6</v>
      </c>
      <c r="S22" s="423">
        <f t="shared" si="3"/>
        <v>166.2</v>
      </c>
      <c r="T22" s="424">
        <f t="shared" si="4"/>
        <v>33.2129963898917</v>
      </c>
      <c r="U22" s="423">
        <f t="shared" si="5"/>
        <v>5.52</v>
      </c>
      <c r="V22" s="24"/>
    </row>
    <row r="23" spans="1:22" ht="12.75">
      <c r="A23" s="63"/>
      <c r="B23" s="11"/>
      <c r="C23" s="407" t="s">
        <v>488</v>
      </c>
      <c r="D23" s="49">
        <v>30</v>
      </c>
      <c r="E23" s="50" t="s">
        <v>18</v>
      </c>
      <c r="F23" s="51">
        <v>300</v>
      </c>
      <c r="G23" s="50" t="s">
        <v>19</v>
      </c>
      <c r="H23" s="52">
        <v>100</v>
      </c>
      <c r="I23" s="17"/>
      <c r="J23" s="53" t="s">
        <v>20</v>
      </c>
      <c r="K23" s="54">
        <v>6.5</v>
      </c>
      <c r="L23" s="437">
        <v>31.8</v>
      </c>
      <c r="M23" s="436">
        <v>6000</v>
      </c>
      <c r="N23" s="423">
        <f t="shared" si="0"/>
        <v>190.8</v>
      </c>
      <c r="O23" s="12">
        <v>1</v>
      </c>
      <c r="P23" s="13">
        <v>1</v>
      </c>
      <c r="Q23" s="14">
        <f t="shared" si="1"/>
        <v>1</v>
      </c>
      <c r="R23" s="422">
        <f t="shared" si="2"/>
        <v>6</v>
      </c>
      <c r="S23" s="423">
        <f t="shared" si="3"/>
        <v>190.8</v>
      </c>
      <c r="T23" s="424">
        <f t="shared" si="4"/>
        <v>31.446540880503143</v>
      </c>
      <c r="U23" s="423">
        <f t="shared" si="5"/>
        <v>6</v>
      </c>
      <c r="V23" s="24"/>
    </row>
    <row r="24" spans="1:22" ht="12.75">
      <c r="A24" s="63"/>
      <c r="B24" s="11"/>
      <c r="C24" s="407" t="s">
        <v>488</v>
      </c>
      <c r="D24" s="49">
        <v>33</v>
      </c>
      <c r="E24" s="50" t="s">
        <v>18</v>
      </c>
      <c r="F24" s="51">
        <v>330</v>
      </c>
      <c r="G24" s="50" t="s">
        <v>19</v>
      </c>
      <c r="H24" s="52">
        <v>105</v>
      </c>
      <c r="I24" s="17"/>
      <c r="J24" s="53" t="s">
        <v>20</v>
      </c>
      <c r="K24" s="54">
        <v>7</v>
      </c>
      <c r="L24" s="437">
        <v>36.5</v>
      </c>
      <c r="M24" s="436">
        <v>6000</v>
      </c>
      <c r="N24" s="423">
        <f t="shared" si="0"/>
        <v>219</v>
      </c>
      <c r="O24" s="12">
        <v>1</v>
      </c>
      <c r="P24" s="13">
        <v>1</v>
      </c>
      <c r="Q24" s="14">
        <f t="shared" si="1"/>
        <v>1</v>
      </c>
      <c r="R24" s="422">
        <f t="shared" si="2"/>
        <v>6</v>
      </c>
      <c r="S24" s="423">
        <f t="shared" si="3"/>
        <v>219</v>
      </c>
      <c r="T24" s="424">
        <f t="shared" si="4"/>
        <v>29.589041095890412</v>
      </c>
      <c r="U24" s="423">
        <f t="shared" si="5"/>
        <v>6.48</v>
      </c>
      <c r="V24" s="24"/>
    </row>
    <row r="25" spans="1:22" ht="12.75">
      <c r="A25" s="63"/>
      <c r="B25" s="11"/>
      <c r="C25" s="407" t="s">
        <v>488</v>
      </c>
      <c r="D25" s="49">
        <v>36</v>
      </c>
      <c r="E25" s="50" t="s">
        <v>18</v>
      </c>
      <c r="F25" s="51">
        <v>360</v>
      </c>
      <c r="G25" s="50" t="s">
        <v>19</v>
      </c>
      <c r="H25" s="52">
        <v>110</v>
      </c>
      <c r="I25" s="17"/>
      <c r="J25" s="53" t="s">
        <v>20</v>
      </c>
      <c r="K25" s="54">
        <v>7.5</v>
      </c>
      <c r="L25" s="437">
        <v>41.9</v>
      </c>
      <c r="M25" s="436">
        <v>6000</v>
      </c>
      <c r="N25" s="423">
        <f t="shared" si="0"/>
        <v>251.4</v>
      </c>
      <c r="O25" s="12">
        <v>1</v>
      </c>
      <c r="P25" s="13">
        <v>1</v>
      </c>
      <c r="Q25" s="14">
        <f t="shared" si="1"/>
        <v>1</v>
      </c>
      <c r="R25" s="422">
        <f t="shared" si="2"/>
        <v>6</v>
      </c>
      <c r="S25" s="423">
        <f t="shared" si="3"/>
        <v>251.4</v>
      </c>
      <c r="T25" s="424">
        <f t="shared" si="4"/>
        <v>27.684964200477328</v>
      </c>
      <c r="U25" s="423">
        <f t="shared" si="5"/>
        <v>6.96</v>
      </c>
      <c r="V25" s="24"/>
    </row>
    <row r="26" spans="1:22" ht="13.5" thickBot="1">
      <c r="A26" s="175"/>
      <c r="B26" s="176"/>
      <c r="C26" s="407" t="s">
        <v>488</v>
      </c>
      <c r="D26" s="156">
        <v>40</v>
      </c>
      <c r="E26" s="129" t="s">
        <v>18</v>
      </c>
      <c r="F26" s="128">
        <v>400</v>
      </c>
      <c r="G26" s="129" t="s">
        <v>19</v>
      </c>
      <c r="H26" s="157">
        <v>115</v>
      </c>
      <c r="I26" s="158"/>
      <c r="J26" s="159" t="s">
        <v>20</v>
      </c>
      <c r="K26" s="160">
        <v>8</v>
      </c>
      <c r="L26" s="470">
        <v>48.3</v>
      </c>
      <c r="M26" s="452">
        <v>6000</v>
      </c>
      <c r="N26" s="461">
        <f t="shared" si="0"/>
        <v>289.8</v>
      </c>
      <c r="O26" s="114">
        <v>1</v>
      </c>
      <c r="P26" s="115">
        <v>1</v>
      </c>
      <c r="Q26" s="130">
        <f t="shared" si="1"/>
        <v>1</v>
      </c>
      <c r="R26" s="480">
        <f t="shared" si="2"/>
        <v>6</v>
      </c>
      <c r="S26" s="461">
        <f t="shared" si="3"/>
        <v>289.8</v>
      </c>
      <c r="T26" s="462">
        <f t="shared" si="4"/>
        <v>26.086956521739133</v>
      </c>
      <c r="U26" s="461">
        <f t="shared" si="5"/>
        <v>7.5600000000000005</v>
      </c>
      <c r="V26" s="131"/>
    </row>
    <row r="27" spans="1:22" ht="15">
      <c r="A27" s="174" t="s">
        <v>54</v>
      </c>
      <c r="B27" s="182"/>
      <c r="C27" s="415" t="s">
        <v>55</v>
      </c>
      <c r="D27" s="161">
        <v>10</v>
      </c>
      <c r="E27" s="134" t="s">
        <v>18</v>
      </c>
      <c r="F27" s="133">
        <v>100</v>
      </c>
      <c r="G27" s="134" t="s">
        <v>19</v>
      </c>
      <c r="H27" s="162">
        <v>55</v>
      </c>
      <c r="I27" s="163"/>
      <c r="J27" s="164" t="s">
        <v>20</v>
      </c>
      <c r="K27" s="165">
        <v>4.5</v>
      </c>
      <c r="L27" s="471">
        <v>9.4600000000000009</v>
      </c>
      <c r="M27" s="472">
        <v>6000</v>
      </c>
      <c r="N27" s="473">
        <f t="shared" si="0"/>
        <v>56.760000000000005</v>
      </c>
      <c r="O27" s="120">
        <v>1</v>
      </c>
      <c r="P27" s="121">
        <v>1</v>
      </c>
      <c r="Q27" s="122">
        <f t="shared" si="1"/>
        <v>1</v>
      </c>
      <c r="R27" s="481">
        <f t="shared" si="2"/>
        <v>6</v>
      </c>
      <c r="S27" s="474">
        <f t="shared" si="3"/>
        <v>56.760000000000005</v>
      </c>
      <c r="T27" s="475">
        <f t="shared" si="4"/>
        <v>44.397463002114158</v>
      </c>
      <c r="U27" s="474">
        <f t="shared" si="5"/>
        <v>2.52</v>
      </c>
      <c r="V27" s="136"/>
    </row>
    <row r="28" spans="1:22" ht="15">
      <c r="A28" s="174" t="s">
        <v>93</v>
      </c>
      <c r="B28" s="11"/>
      <c r="C28" s="416" t="s">
        <v>55</v>
      </c>
      <c r="D28" s="49">
        <v>12</v>
      </c>
      <c r="E28" s="50" t="s">
        <v>18</v>
      </c>
      <c r="F28" s="51">
        <v>120</v>
      </c>
      <c r="G28" s="50" t="s">
        <v>19</v>
      </c>
      <c r="H28" s="52">
        <v>64</v>
      </c>
      <c r="I28" s="17"/>
      <c r="J28" s="53" t="s">
        <v>20</v>
      </c>
      <c r="K28" s="54">
        <v>4.8</v>
      </c>
      <c r="L28" s="448">
        <v>11.5</v>
      </c>
      <c r="M28" s="436">
        <v>6000</v>
      </c>
      <c r="N28" s="449">
        <f t="shared" si="0"/>
        <v>69</v>
      </c>
      <c r="O28" s="12">
        <v>1</v>
      </c>
      <c r="P28" s="13">
        <v>1</v>
      </c>
      <c r="Q28" s="14">
        <f t="shared" si="1"/>
        <v>1</v>
      </c>
      <c r="R28" s="422">
        <f t="shared" si="2"/>
        <v>6</v>
      </c>
      <c r="S28" s="423">
        <f t="shared" si="3"/>
        <v>69</v>
      </c>
      <c r="T28" s="424">
        <f t="shared" si="4"/>
        <v>43.130434782608695</v>
      </c>
      <c r="U28" s="423">
        <f t="shared" si="5"/>
        <v>2.976</v>
      </c>
      <c r="V28" s="24"/>
    </row>
    <row r="29" spans="1:22" ht="15">
      <c r="A29" s="63"/>
      <c r="B29" s="11"/>
      <c r="C29" s="416" t="s">
        <v>55</v>
      </c>
      <c r="D29" s="49">
        <v>14</v>
      </c>
      <c r="E29" s="50" t="s">
        <v>18</v>
      </c>
      <c r="F29" s="51">
        <v>140</v>
      </c>
      <c r="G29" s="50" t="s">
        <v>19</v>
      </c>
      <c r="H29" s="52">
        <v>73</v>
      </c>
      <c r="I29" s="17"/>
      <c r="J29" s="53" t="s">
        <v>20</v>
      </c>
      <c r="K29" s="54">
        <v>4.9000000000000004</v>
      </c>
      <c r="L29" s="448">
        <v>13.7</v>
      </c>
      <c r="M29" s="436">
        <v>6000</v>
      </c>
      <c r="N29" s="449">
        <f t="shared" si="0"/>
        <v>82.2</v>
      </c>
      <c r="O29" s="12">
        <v>1</v>
      </c>
      <c r="P29" s="13">
        <v>1</v>
      </c>
      <c r="Q29" s="14">
        <f t="shared" si="1"/>
        <v>1</v>
      </c>
      <c r="R29" s="422">
        <f t="shared" si="2"/>
        <v>6</v>
      </c>
      <c r="S29" s="423">
        <f t="shared" si="3"/>
        <v>82.2</v>
      </c>
      <c r="T29" s="424">
        <f t="shared" si="4"/>
        <v>41.751824817518248</v>
      </c>
      <c r="U29" s="423">
        <f t="shared" si="5"/>
        <v>3.4319999999999999</v>
      </c>
      <c r="V29" s="24"/>
    </row>
    <row r="30" spans="1:22" ht="15">
      <c r="A30" s="63"/>
      <c r="B30" s="11"/>
      <c r="C30" s="416" t="s">
        <v>55</v>
      </c>
      <c r="D30" s="49">
        <v>16</v>
      </c>
      <c r="E30" s="50" t="s">
        <v>18</v>
      </c>
      <c r="F30" s="51">
        <v>160</v>
      </c>
      <c r="G30" s="50" t="s">
        <v>19</v>
      </c>
      <c r="H30" s="52">
        <v>81</v>
      </c>
      <c r="I30" s="17"/>
      <c r="J30" s="53" t="s">
        <v>20</v>
      </c>
      <c r="K30" s="54">
        <v>5</v>
      </c>
      <c r="L30" s="448">
        <v>15</v>
      </c>
      <c r="M30" s="436">
        <v>6000</v>
      </c>
      <c r="N30" s="449">
        <f t="shared" si="0"/>
        <v>90</v>
      </c>
      <c r="O30" s="12">
        <v>1</v>
      </c>
      <c r="P30" s="13">
        <v>1</v>
      </c>
      <c r="Q30" s="14">
        <f t="shared" si="1"/>
        <v>1</v>
      </c>
      <c r="R30" s="422">
        <f t="shared" si="2"/>
        <v>6</v>
      </c>
      <c r="S30" s="423">
        <f t="shared" si="3"/>
        <v>90</v>
      </c>
      <c r="T30" s="424">
        <f t="shared" si="4"/>
        <v>42.93333333333333</v>
      </c>
      <c r="U30" s="423">
        <f t="shared" si="5"/>
        <v>3.8639999999999994</v>
      </c>
      <c r="V30" s="24"/>
    </row>
    <row r="31" spans="1:22" ht="15">
      <c r="A31" s="63"/>
      <c r="B31" s="11"/>
      <c r="C31" s="416" t="s">
        <v>55</v>
      </c>
      <c r="D31" s="49">
        <v>18</v>
      </c>
      <c r="E31" s="50" t="s">
        <v>18</v>
      </c>
      <c r="F31" s="51">
        <v>180</v>
      </c>
      <c r="G31" s="50" t="s">
        <v>19</v>
      </c>
      <c r="H31" s="52">
        <v>90</v>
      </c>
      <c r="I31" s="17"/>
      <c r="J31" s="53" t="s">
        <v>20</v>
      </c>
      <c r="K31" s="54">
        <v>5.0999999999999996</v>
      </c>
      <c r="L31" s="448">
        <v>18.399999999999999</v>
      </c>
      <c r="M31" s="436">
        <v>6000</v>
      </c>
      <c r="N31" s="449">
        <f t="shared" si="0"/>
        <v>110.39999999999999</v>
      </c>
      <c r="O31" s="12">
        <v>1</v>
      </c>
      <c r="P31" s="13">
        <v>1</v>
      </c>
      <c r="Q31" s="14">
        <f t="shared" si="1"/>
        <v>1</v>
      </c>
      <c r="R31" s="422">
        <f t="shared" si="2"/>
        <v>6</v>
      </c>
      <c r="S31" s="423">
        <f t="shared" si="3"/>
        <v>110.39999999999999</v>
      </c>
      <c r="T31" s="424">
        <f t="shared" si="4"/>
        <v>39.130434782608695</v>
      </c>
      <c r="U31" s="423">
        <f t="shared" si="5"/>
        <v>4.32</v>
      </c>
      <c r="V31" s="24"/>
    </row>
    <row r="32" spans="1:22" ht="15">
      <c r="A32" s="63"/>
      <c r="B32" s="183"/>
      <c r="C32" s="416" t="s">
        <v>55</v>
      </c>
      <c r="D32" s="49" t="s">
        <v>27</v>
      </c>
      <c r="E32" s="50" t="s">
        <v>18</v>
      </c>
      <c r="F32" s="51">
        <v>180</v>
      </c>
      <c r="G32" s="50" t="s">
        <v>19</v>
      </c>
      <c r="H32" s="52">
        <v>100</v>
      </c>
      <c r="I32" s="17"/>
      <c r="J32" s="53" t="s">
        <v>20</v>
      </c>
      <c r="K32" s="54">
        <v>5.0999999999999996</v>
      </c>
      <c r="L32" s="448">
        <v>19.899999999999999</v>
      </c>
      <c r="M32" s="436">
        <v>6000</v>
      </c>
      <c r="N32" s="449">
        <f t="shared" si="0"/>
        <v>119.39999999999999</v>
      </c>
      <c r="O32" s="12">
        <v>1</v>
      </c>
      <c r="P32" s="13">
        <v>1</v>
      </c>
      <c r="Q32" s="14">
        <f t="shared" si="1"/>
        <v>1</v>
      </c>
      <c r="R32" s="422">
        <f t="shared" si="2"/>
        <v>6</v>
      </c>
      <c r="S32" s="423">
        <f t="shared" si="3"/>
        <v>119.39999999999999</v>
      </c>
      <c r="T32" s="424">
        <f t="shared" si="4"/>
        <v>38.19095477386935</v>
      </c>
      <c r="U32" s="423">
        <f t="shared" si="5"/>
        <v>4.5599999999999996</v>
      </c>
      <c r="V32" s="24"/>
    </row>
    <row r="33" spans="1:22" ht="15">
      <c r="A33" s="63"/>
      <c r="B33" s="11"/>
      <c r="C33" s="416" t="s">
        <v>55</v>
      </c>
      <c r="D33" s="49">
        <v>20</v>
      </c>
      <c r="E33" s="50" t="s">
        <v>18</v>
      </c>
      <c r="F33" s="51">
        <v>200</v>
      </c>
      <c r="G33" s="50" t="s">
        <v>19</v>
      </c>
      <c r="H33" s="52">
        <v>100</v>
      </c>
      <c r="I33" s="17"/>
      <c r="J33" s="53" t="s">
        <v>20</v>
      </c>
      <c r="K33" s="54">
        <v>5.2</v>
      </c>
      <c r="L33" s="448">
        <v>21</v>
      </c>
      <c r="M33" s="436">
        <v>6000</v>
      </c>
      <c r="N33" s="449">
        <f t="shared" si="0"/>
        <v>126</v>
      </c>
      <c r="O33" s="12">
        <v>1</v>
      </c>
      <c r="P33" s="13">
        <v>1</v>
      </c>
      <c r="Q33" s="14">
        <f t="shared" si="1"/>
        <v>1</v>
      </c>
      <c r="R33" s="422">
        <f t="shared" si="2"/>
        <v>6</v>
      </c>
      <c r="S33" s="423">
        <f t="shared" si="3"/>
        <v>126</v>
      </c>
      <c r="T33" s="424">
        <f t="shared" si="4"/>
        <v>38.095238095238095</v>
      </c>
      <c r="U33" s="423">
        <f t="shared" si="5"/>
        <v>4.8</v>
      </c>
      <c r="V33" s="24"/>
    </row>
    <row r="34" spans="1:22" ht="15">
      <c r="A34" s="63"/>
      <c r="B34" s="11"/>
      <c r="C34" s="416" t="s">
        <v>55</v>
      </c>
      <c r="D34" s="49" t="s">
        <v>28</v>
      </c>
      <c r="E34" s="50" t="s">
        <v>18</v>
      </c>
      <c r="F34" s="51">
        <v>200</v>
      </c>
      <c r="G34" s="50" t="s">
        <v>19</v>
      </c>
      <c r="H34" s="52">
        <v>110</v>
      </c>
      <c r="I34" s="17"/>
      <c r="J34" s="53" t="s">
        <v>20</v>
      </c>
      <c r="K34" s="54">
        <v>5.2</v>
      </c>
      <c r="L34" s="448">
        <v>22.7</v>
      </c>
      <c r="M34" s="436">
        <v>6000</v>
      </c>
      <c r="N34" s="449">
        <f t="shared" si="0"/>
        <v>136.19999999999999</v>
      </c>
      <c r="O34" s="12">
        <v>1</v>
      </c>
      <c r="P34" s="13">
        <v>1</v>
      </c>
      <c r="Q34" s="14">
        <f t="shared" si="1"/>
        <v>1</v>
      </c>
      <c r="R34" s="422">
        <f t="shared" si="2"/>
        <v>6</v>
      </c>
      <c r="S34" s="423">
        <f t="shared" si="3"/>
        <v>136.19999999999999</v>
      </c>
      <c r="T34" s="424">
        <f t="shared" si="4"/>
        <v>37.004405286343612</v>
      </c>
      <c r="U34" s="423">
        <f t="shared" si="5"/>
        <v>5.04</v>
      </c>
      <c r="V34" s="24"/>
    </row>
    <row r="35" spans="1:22" ht="15">
      <c r="A35" s="63"/>
      <c r="B35" s="11"/>
      <c r="C35" s="416" t="s">
        <v>55</v>
      </c>
      <c r="D35" s="49">
        <v>22</v>
      </c>
      <c r="E35" s="50" t="s">
        <v>18</v>
      </c>
      <c r="F35" s="51">
        <v>220</v>
      </c>
      <c r="G35" s="50" t="s">
        <v>19</v>
      </c>
      <c r="H35" s="52">
        <v>110</v>
      </c>
      <c r="I35" s="17"/>
      <c r="J35" s="53" t="s">
        <v>20</v>
      </c>
      <c r="K35" s="54">
        <v>5.4</v>
      </c>
      <c r="L35" s="448">
        <v>24</v>
      </c>
      <c r="M35" s="436">
        <v>6000</v>
      </c>
      <c r="N35" s="449">
        <f t="shared" si="0"/>
        <v>144</v>
      </c>
      <c r="O35" s="12">
        <v>1</v>
      </c>
      <c r="P35" s="13">
        <v>1</v>
      </c>
      <c r="Q35" s="14">
        <f t="shared" si="1"/>
        <v>1</v>
      </c>
      <c r="R35" s="422">
        <f t="shared" si="2"/>
        <v>6</v>
      </c>
      <c r="S35" s="423">
        <f t="shared" si="3"/>
        <v>144</v>
      </c>
      <c r="T35" s="424">
        <f t="shared" si="4"/>
        <v>36.666666666666664</v>
      </c>
      <c r="U35" s="423">
        <f t="shared" si="5"/>
        <v>5.28</v>
      </c>
      <c r="V35" s="24"/>
    </row>
    <row r="36" spans="1:22" ht="15">
      <c r="A36" s="63"/>
      <c r="B36" s="11"/>
      <c r="C36" s="416" t="s">
        <v>55</v>
      </c>
      <c r="D36" s="49" t="s">
        <v>29</v>
      </c>
      <c r="E36" s="50" t="s">
        <v>18</v>
      </c>
      <c r="F36" s="51">
        <v>220</v>
      </c>
      <c r="G36" s="50" t="s">
        <v>19</v>
      </c>
      <c r="H36" s="52">
        <v>120</v>
      </c>
      <c r="I36" s="17"/>
      <c r="J36" s="53" t="s">
        <v>20</v>
      </c>
      <c r="K36" s="54">
        <v>5.4</v>
      </c>
      <c r="L36" s="448">
        <v>25.8</v>
      </c>
      <c r="M36" s="436">
        <v>6000</v>
      </c>
      <c r="N36" s="449">
        <f t="shared" si="0"/>
        <v>154.80000000000001</v>
      </c>
      <c r="O36" s="12">
        <v>1</v>
      </c>
      <c r="P36" s="13">
        <v>1</v>
      </c>
      <c r="Q36" s="14">
        <f t="shared" si="1"/>
        <v>1</v>
      </c>
      <c r="R36" s="422">
        <f t="shared" si="2"/>
        <v>6</v>
      </c>
      <c r="S36" s="423">
        <f t="shared" si="3"/>
        <v>154.80000000000001</v>
      </c>
      <c r="T36" s="424">
        <f t="shared" si="4"/>
        <v>35.65891472868217</v>
      </c>
      <c r="U36" s="423">
        <f t="shared" si="5"/>
        <v>5.52</v>
      </c>
      <c r="V36" s="24"/>
    </row>
    <row r="37" spans="1:22" ht="15">
      <c r="A37" s="63"/>
      <c r="B37" s="11"/>
      <c r="C37" s="416" t="s">
        <v>55</v>
      </c>
      <c r="D37" s="49">
        <v>24</v>
      </c>
      <c r="E37" s="50" t="s">
        <v>18</v>
      </c>
      <c r="F37" s="51">
        <v>240</v>
      </c>
      <c r="G37" s="50" t="s">
        <v>19</v>
      </c>
      <c r="H37" s="52">
        <v>115</v>
      </c>
      <c r="I37" s="17"/>
      <c r="J37" s="53" t="s">
        <v>20</v>
      </c>
      <c r="K37" s="54">
        <v>5.6</v>
      </c>
      <c r="L37" s="448">
        <v>27.3</v>
      </c>
      <c r="M37" s="436">
        <v>6000</v>
      </c>
      <c r="N37" s="449">
        <f t="shared" si="0"/>
        <v>163.80000000000001</v>
      </c>
      <c r="O37" s="12">
        <v>1</v>
      </c>
      <c r="P37" s="13">
        <v>1</v>
      </c>
      <c r="Q37" s="14">
        <f t="shared" si="1"/>
        <v>1</v>
      </c>
      <c r="R37" s="422">
        <f t="shared" si="2"/>
        <v>6</v>
      </c>
      <c r="S37" s="423">
        <f t="shared" si="3"/>
        <v>163.80000000000001</v>
      </c>
      <c r="T37" s="424">
        <f t="shared" si="4"/>
        <v>34.432234432234431</v>
      </c>
      <c r="U37" s="423">
        <f t="shared" si="5"/>
        <v>5.64</v>
      </c>
      <c r="V37" s="24"/>
    </row>
    <row r="38" spans="1:22" ht="15">
      <c r="A38" s="63"/>
      <c r="B38" s="11"/>
      <c r="C38" s="416" t="s">
        <v>55</v>
      </c>
      <c r="D38" s="49" t="s">
        <v>94</v>
      </c>
      <c r="E38" s="50" t="s">
        <v>18</v>
      </c>
      <c r="F38" s="51">
        <v>240</v>
      </c>
      <c r="G38" s="50" t="s">
        <v>19</v>
      </c>
      <c r="H38" s="52">
        <v>125</v>
      </c>
      <c r="I38" s="17"/>
      <c r="J38" s="53" t="s">
        <v>20</v>
      </c>
      <c r="K38" s="54">
        <v>5.6</v>
      </c>
      <c r="L38" s="448">
        <v>29.4</v>
      </c>
      <c r="M38" s="436">
        <v>6000</v>
      </c>
      <c r="N38" s="449">
        <f t="shared" si="0"/>
        <v>176.4</v>
      </c>
      <c r="O38" s="12">
        <v>1</v>
      </c>
      <c r="P38" s="13">
        <v>1</v>
      </c>
      <c r="Q38" s="14">
        <f t="shared" si="1"/>
        <v>1</v>
      </c>
      <c r="R38" s="422">
        <f t="shared" si="2"/>
        <v>6</v>
      </c>
      <c r="S38" s="423">
        <f t="shared" si="3"/>
        <v>176.4</v>
      </c>
      <c r="T38" s="424">
        <f t="shared" si="4"/>
        <v>33.333333333333336</v>
      </c>
      <c r="U38" s="423">
        <f t="shared" si="5"/>
        <v>5.8800000000000008</v>
      </c>
      <c r="V38" s="24"/>
    </row>
    <row r="39" spans="1:22" ht="15">
      <c r="A39" s="63"/>
      <c r="B39" s="11"/>
      <c r="C39" s="416" t="s">
        <v>55</v>
      </c>
      <c r="D39" s="49">
        <v>27</v>
      </c>
      <c r="E39" s="50" t="s">
        <v>18</v>
      </c>
      <c r="F39" s="51">
        <v>270</v>
      </c>
      <c r="G39" s="50" t="s">
        <v>19</v>
      </c>
      <c r="H39" s="52">
        <v>125</v>
      </c>
      <c r="I39" s="17"/>
      <c r="J39" s="53" t="s">
        <v>20</v>
      </c>
      <c r="K39" s="54">
        <v>6</v>
      </c>
      <c r="L39" s="448">
        <v>31.5</v>
      </c>
      <c r="M39" s="436">
        <v>6000</v>
      </c>
      <c r="N39" s="449">
        <f t="shared" si="0"/>
        <v>189</v>
      </c>
      <c r="O39" s="12">
        <v>1</v>
      </c>
      <c r="P39" s="13">
        <v>1</v>
      </c>
      <c r="Q39" s="14">
        <f t="shared" si="1"/>
        <v>1</v>
      </c>
      <c r="R39" s="422">
        <f t="shared" si="2"/>
        <v>6</v>
      </c>
      <c r="S39" s="423">
        <f t="shared" si="3"/>
        <v>189</v>
      </c>
      <c r="T39" s="424">
        <f t="shared" si="4"/>
        <v>33.015873015873019</v>
      </c>
      <c r="U39" s="423">
        <f t="shared" si="5"/>
        <v>6.2400000000000011</v>
      </c>
      <c r="V39" s="24"/>
    </row>
    <row r="40" spans="1:22" ht="15">
      <c r="A40" s="63"/>
      <c r="B40" s="11"/>
      <c r="C40" s="416" t="s">
        <v>55</v>
      </c>
      <c r="D40" s="49" t="s">
        <v>95</v>
      </c>
      <c r="E40" s="50" t="s">
        <v>18</v>
      </c>
      <c r="F40" s="51">
        <v>270</v>
      </c>
      <c r="G40" s="50" t="s">
        <v>19</v>
      </c>
      <c r="H40" s="52">
        <v>135</v>
      </c>
      <c r="I40" s="17"/>
      <c r="J40" s="53" t="s">
        <v>20</v>
      </c>
      <c r="K40" s="54">
        <v>6</v>
      </c>
      <c r="L40" s="448">
        <v>33.9</v>
      </c>
      <c r="M40" s="436">
        <v>6000</v>
      </c>
      <c r="N40" s="449">
        <f t="shared" si="0"/>
        <v>203.4</v>
      </c>
      <c r="O40" s="12">
        <v>1</v>
      </c>
      <c r="P40" s="13">
        <v>1</v>
      </c>
      <c r="Q40" s="14">
        <f t="shared" si="1"/>
        <v>1</v>
      </c>
      <c r="R40" s="422">
        <f t="shared" si="2"/>
        <v>6</v>
      </c>
      <c r="S40" s="423">
        <f t="shared" si="3"/>
        <v>203.4</v>
      </c>
      <c r="T40" s="424">
        <f t="shared" si="4"/>
        <v>31.858407079646017</v>
      </c>
      <c r="U40" s="423">
        <f t="shared" si="5"/>
        <v>6.48</v>
      </c>
      <c r="V40" s="24"/>
    </row>
    <row r="41" spans="1:22" ht="15">
      <c r="A41" s="63"/>
      <c r="B41" s="11"/>
      <c r="C41" s="416" t="s">
        <v>55</v>
      </c>
      <c r="D41" s="49">
        <v>30</v>
      </c>
      <c r="E41" s="50" t="s">
        <v>18</v>
      </c>
      <c r="F41" s="51">
        <v>300</v>
      </c>
      <c r="G41" s="50" t="s">
        <v>19</v>
      </c>
      <c r="H41" s="52">
        <v>135</v>
      </c>
      <c r="I41" s="17"/>
      <c r="J41" s="53" t="s">
        <v>20</v>
      </c>
      <c r="K41" s="54">
        <v>6.5</v>
      </c>
      <c r="L41" s="448">
        <v>36.5</v>
      </c>
      <c r="M41" s="436">
        <v>6000</v>
      </c>
      <c r="N41" s="449">
        <f t="shared" si="0"/>
        <v>219</v>
      </c>
      <c r="O41" s="12">
        <v>1</v>
      </c>
      <c r="P41" s="13">
        <v>1</v>
      </c>
      <c r="Q41" s="14">
        <f t="shared" si="1"/>
        <v>1</v>
      </c>
      <c r="R41" s="422">
        <f t="shared" si="2"/>
        <v>6</v>
      </c>
      <c r="S41" s="423">
        <f t="shared" si="3"/>
        <v>219</v>
      </c>
      <c r="T41" s="424">
        <f t="shared" si="4"/>
        <v>31.232876712328768</v>
      </c>
      <c r="U41" s="423">
        <f t="shared" si="5"/>
        <v>6.84</v>
      </c>
      <c r="V41" s="24"/>
    </row>
    <row r="42" spans="1:22" ht="15">
      <c r="A42" s="63"/>
      <c r="B42" s="11"/>
      <c r="C42" s="416" t="s">
        <v>55</v>
      </c>
      <c r="D42" s="49" t="s">
        <v>96</v>
      </c>
      <c r="E42" s="50" t="s">
        <v>18</v>
      </c>
      <c r="F42" s="51">
        <v>300</v>
      </c>
      <c r="G42" s="50" t="s">
        <v>19</v>
      </c>
      <c r="H42" s="52">
        <v>145</v>
      </c>
      <c r="I42" s="17"/>
      <c r="J42" s="53" t="s">
        <v>20</v>
      </c>
      <c r="K42" s="54">
        <v>6.5</v>
      </c>
      <c r="L42" s="448">
        <v>39.200000000000003</v>
      </c>
      <c r="M42" s="436">
        <v>6000</v>
      </c>
      <c r="N42" s="449">
        <f t="shared" si="0"/>
        <v>235.20000000000002</v>
      </c>
      <c r="O42" s="12">
        <v>1</v>
      </c>
      <c r="P42" s="13">
        <v>1</v>
      </c>
      <c r="Q42" s="14">
        <f t="shared" si="1"/>
        <v>1</v>
      </c>
      <c r="R42" s="422">
        <f t="shared" si="2"/>
        <v>6</v>
      </c>
      <c r="S42" s="423">
        <f t="shared" si="3"/>
        <v>235.20000000000002</v>
      </c>
      <c r="T42" s="424">
        <f t="shared" si="4"/>
        <v>30.102040816326529</v>
      </c>
      <c r="U42" s="423">
        <f t="shared" si="5"/>
        <v>7.08</v>
      </c>
      <c r="V42" s="24"/>
    </row>
    <row r="43" spans="1:22" ht="15">
      <c r="A43" s="63"/>
      <c r="B43" s="11"/>
      <c r="C43" s="416" t="s">
        <v>55</v>
      </c>
      <c r="D43" s="49">
        <v>33</v>
      </c>
      <c r="E43" s="50" t="s">
        <v>18</v>
      </c>
      <c r="F43" s="51">
        <v>330</v>
      </c>
      <c r="G43" s="50" t="s">
        <v>19</v>
      </c>
      <c r="H43" s="52">
        <v>140</v>
      </c>
      <c r="I43" s="17"/>
      <c r="J43" s="53" t="s">
        <v>20</v>
      </c>
      <c r="K43" s="54">
        <v>7</v>
      </c>
      <c r="L43" s="448">
        <v>42.2</v>
      </c>
      <c r="M43" s="436">
        <v>6000</v>
      </c>
      <c r="N43" s="449">
        <f t="shared" si="0"/>
        <v>253.20000000000002</v>
      </c>
      <c r="O43" s="12">
        <v>1</v>
      </c>
      <c r="P43" s="13">
        <v>1</v>
      </c>
      <c r="Q43" s="14">
        <f t="shared" si="1"/>
        <v>1</v>
      </c>
      <c r="R43" s="422">
        <f t="shared" si="2"/>
        <v>6</v>
      </c>
      <c r="S43" s="423">
        <f t="shared" si="3"/>
        <v>253.20000000000002</v>
      </c>
      <c r="T43" s="424">
        <f t="shared" si="4"/>
        <v>28.90995260663507</v>
      </c>
      <c r="U43" s="423">
        <f t="shared" si="5"/>
        <v>7.32</v>
      </c>
      <c r="V43" s="24"/>
    </row>
    <row r="44" spans="1:22" ht="15">
      <c r="A44" s="63"/>
      <c r="B44" s="11"/>
      <c r="C44" s="416" t="s">
        <v>55</v>
      </c>
      <c r="D44" s="49">
        <v>36</v>
      </c>
      <c r="E44" s="50" t="s">
        <v>18</v>
      </c>
      <c r="F44" s="51">
        <v>360</v>
      </c>
      <c r="G44" s="50" t="s">
        <v>19</v>
      </c>
      <c r="H44" s="52">
        <v>145</v>
      </c>
      <c r="I44" s="17"/>
      <c r="J44" s="53" t="s">
        <v>20</v>
      </c>
      <c r="K44" s="54">
        <v>7.5</v>
      </c>
      <c r="L44" s="448">
        <v>48.6</v>
      </c>
      <c r="M44" s="436">
        <v>6000</v>
      </c>
      <c r="N44" s="449">
        <f t="shared" si="0"/>
        <v>291.60000000000002</v>
      </c>
      <c r="O44" s="12">
        <v>1</v>
      </c>
      <c r="P44" s="13">
        <v>1</v>
      </c>
      <c r="Q44" s="14">
        <f t="shared" si="1"/>
        <v>1</v>
      </c>
      <c r="R44" s="422">
        <f t="shared" si="2"/>
        <v>6</v>
      </c>
      <c r="S44" s="423">
        <f t="shared" si="3"/>
        <v>291.60000000000002</v>
      </c>
      <c r="T44" s="424">
        <f t="shared" si="4"/>
        <v>26.748971193415638</v>
      </c>
      <c r="U44" s="423">
        <f t="shared" si="5"/>
        <v>7.8000000000000007</v>
      </c>
      <c r="V44" s="24"/>
    </row>
    <row r="45" spans="1:22" ht="15">
      <c r="A45" s="63"/>
      <c r="B45" s="11"/>
      <c r="C45" s="416" t="s">
        <v>55</v>
      </c>
      <c r="D45" s="49">
        <v>40</v>
      </c>
      <c r="E45" s="50" t="s">
        <v>18</v>
      </c>
      <c r="F45" s="51">
        <v>400</v>
      </c>
      <c r="G45" s="50" t="s">
        <v>19</v>
      </c>
      <c r="H45" s="52">
        <v>155</v>
      </c>
      <c r="I45" s="17"/>
      <c r="J45" s="53" t="s">
        <v>20</v>
      </c>
      <c r="K45" s="54">
        <v>8</v>
      </c>
      <c r="L45" s="448">
        <v>56.1</v>
      </c>
      <c r="M45" s="436">
        <v>6000</v>
      </c>
      <c r="N45" s="449">
        <f t="shared" si="0"/>
        <v>336.6</v>
      </c>
      <c r="O45" s="12">
        <v>1</v>
      </c>
      <c r="P45" s="13">
        <v>1</v>
      </c>
      <c r="Q45" s="14">
        <f t="shared" si="1"/>
        <v>1</v>
      </c>
      <c r="R45" s="422">
        <f t="shared" si="2"/>
        <v>6</v>
      </c>
      <c r="S45" s="423">
        <f t="shared" si="3"/>
        <v>336.6</v>
      </c>
      <c r="T45" s="424">
        <f t="shared" si="4"/>
        <v>25.311942959001783</v>
      </c>
      <c r="U45" s="423">
        <f t="shared" si="5"/>
        <v>8.52</v>
      </c>
      <c r="V45" s="24"/>
    </row>
    <row r="46" spans="1:22" ht="15">
      <c r="A46" s="63"/>
      <c r="B46" s="11"/>
      <c r="C46" s="416" t="s">
        <v>55</v>
      </c>
      <c r="D46" s="49">
        <v>45</v>
      </c>
      <c r="E46" s="50" t="s">
        <v>18</v>
      </c>
      <c r="F46" s="51">
        <v>450</v>
      </c>
      <c r="G46" s="50" t="s">
        <v>19</v>
      </c>
      <c r="H46" s="52">
        <v>160</v>
      </c>
      <c r="I46" s="17"/>
      <c r="J46" s="53" t="s">
        <v>20</v>
      </c>
      <c r="K46" s="54">
        <v>8.6</v>
      </c>
      <c r="L46" s="448">
        <v>65.2</v>
      </c>
      <c r="M46" s="436">
        <v>6000</v>
      </c>
      <c r="N46" s="449">
        <f t="shared" si="0"/>
        <v>391.2</v>
      </c>
      <c r="O46" s="12">
        <v>1</v>
      </c>
      <c r="P46" s="13">
        <v>1</v>
      </c>
      <c r="Q46" s="14">
        <f t="shared" si="1"/>
        <v>1</v>
      </c>
      <c r="R46" s="422">
        <f t="shared" si="2"/>
        <v>6</v>
      </c>
      <c r="S46" s="423">
        <f t="shared" si="3"/>
        <v>391.2</v>
      </c>
      <c r="T46" s="424">
        <f t="shared" si="4"/>
        <v>23.619631901840489</v>
      </c>
      <c r="U46" s="423">
        <f t="shared" si="5"/>
        <v>9.2399999999999984</v>
      </c>
      <c r="V46" s="24"/>
    </row>
    <row r="47" spans="1:22" ht="15">
      <c r="A47" s="63"/>
      <c r="B47" s="11"/>
      <c r="C47" s="416" t="s">
        <v>55</v>
      </c>
      <c r="D47" s="49">
        <v>50</v>
      </c>
      <c r="E47" s="50" t="s">
        <v>18</v>
      </c>
      <c r="F47" s="51">
        <v>500</v>
      </c>
      <c r="G47" s="50" t="s">
        <v>19</v>
      </c>
      <c r="H47" s="52">
        <v>170</v>
      </c>
      <c r="I47" s="17"/>
      <c r="J47" s="53" t="s">
        <v>20</v>
      </c>
      <c r="K47" s="54">
        <v>9.5</v>
      </c>
      <c r="L47" s="448">
        <v>76.8</v>
      </c>
      <c r="M47" s="436">
        <v>6000</v>
      </c>
      <c r="N47" s="449">
        <f t="shared" si="0"/>
        <v>460.8</v>
      </c>
      <c r="O47" s="12">
        <v>1</v>
      </c>
      <c r="P47" s="13">
        <v>1</v>
      </c>
      <c r="Q47" s="14">
        <f t="shared" si="1"/>
        <v>1</v>
      </c>
      <c r="R47" s="422">
        <f t="shared" si="2"/>
        <v>6</v>
      </c>
      <c r="S47" s="423">
        <f t="shared" si="3"/>
        <v>460.8</v>
      </c>
      <c r="T47" s="424">
        <f t="shared" si="4"/>
        <v>21.875</v>
      </c>
      <c r="U47" s="423">
        <f t="shared" si="5"/>
        <v>10.08</v>
      </c>
      <c r="V47" s="24"/>
    </row>
    <row r="48" spans="1:22" ht="15">
      <c r="A48" s="63"/>
      <c r="B48" s="11"/>
      <c r="C48" s="416" t="s">
        <v>55</v>
      </c>
      <c r="D48" s="49">
        <v>55</v>
      </c>
      <c r="E48" s="50" t="s">
        <v>18</v>
      </c>
      <c r="F48" s="51">
        <v>550</v>
      </c>
      <c r="G48" s="50" t="s">
        <v>19</v>
      </c>
      <c r="H48" s="52">
        <v>180</v>
      </c>
      <c r="I48" s="17"/>
      <c r="J48" s="53" t="s">
        <v>20</v>
      </c>
      <c r="K48" s="54">
        <v>10.3</v>
      </c>
      <c r="L48" s="448">
        <v>89.8</v>
      </c>
      <c r="M48" s="436">
        <v>6000</v>
      </c>
      <c r="N48" s="449">
        <f t="shared" si="0"/>
        <v>538.79999999999995</v>
      </c>
      <c r="O48" s="12">
        <v>1</v>
      </c>
      <c r="P48" s="13">
        <v>1</v>
      </c>
      <c r="Q48" s="14">
        <f t="shared" si="1"/>
        <v>1</v>
      </c>
      <c r="R48" s="422">
        <f t="shared" si="2"/>
        <v>6</v>
      </c>
      <c r="S48" s="423">
        <f t="shared" si="3"/>
        <v>538.79999999999995</v>
      </c>
      <c r="T48" s="424">
        <f t="shared" si="4"/>
        <v>20.26726057906459</v>
      </c>
      <c r="U48" s="423">
        <f t="shared" si="5"/>
        <v>10.92</v>
      </c>
      <c r="V48" s="24"/>
    </row>
    <row r="49" spans="1:22" ht="15">
      <c r="A49" s="63"/>
      <c r="B49" s="11"/>
      <c r="C49" s="416" t="s">
        <v>55</v>
      </c>
      <c r="D49" s="49">
        <v>60</v>
      </c>
      <c r="E49" s="50" t="s">
        <v>18</v>
      </c>
      <c r="F49" s="51">
        <v>600</v>
      </c>
      <c r="G49" s="50" t="s">
        <v>19</v>
      </c>
      <c r="H49" s="52">
        <v>190</v>
      </c>
      <c r="I49" s="17"/>
      <c r="J49" s="53" t="s">
        <v>20</v>
      </c>
      <c r="K49" s="54">
        <v>11.1</v>
      </c>
      <c r="L49" s="448">
        <v>104</v>
      </c>
      <c r="M49" s="436">
        <v>6000</v>
      </c>
      <c r="N49" s="449">
        <f t="shared" si="0"/>
        <v>624</v>
      </c>
      <c r="O49" s="12">
        <v>1</v>
      </c>
      <c r="P49" s="13">
        <v>1</v>
      </c>
      <c r="Q49" s="14">
        <f t="shared" si="1"/>
        <v>1</v>
      </c>
      <c r="R49" s="422">
        <f t="shared" si="2"/>
        <v>6</v>
      </c>
      <c r="S49" s="423">
        <f t="shared" si="3"/>
        <v>624</v>
      </c>
      <c r="T49" s="424">
        <f t="shared" si="4"/>
        <v>18.846153846153847</v>
      </c>
      <c r="U49" s="423">
        <f t="shared" si="5"/>
        <v>11.76</v>
      </c>
      <c r="V49" s="24"/>
    </row>
    <row r="50" spans="1:22" ht="15">
      <c r="A50" s="63"/>
      <c r="B50" s="11"/>
      <c r="C50" s="416" t="s">
        <v>55</v>
      </c>
      <c r="D50" s="49">
        <v>65</v>
      </c>
      <c r="E50" s="50" t="s">
        <v>18</v>
      </c>
      <c r="F50" s="51">
        <v>650</v>
      </c>
      <c r="G50" s="50" t="s">
        <v>19</v>
      </c>
      <c r="H50" s="52">
        <v>200</v>
      </c>
      <c r="I50" s="17"/>
      <c r="J50" s="53" t="s">
        <v>20</v>
      </c>
      <c r="K50" s="54">
        <v>12</v>
      </c>
      <c r="L50" s="448">
        <v>120</v>
      </c>
      <c r="M50" s="436">
        <v>6000</v>
      </c>
      <c r="N50" s="449">
        <f t="shared" si="0"/>
        <v>720</v>
      </c>
      <c r="O50" s="12">
        <v>1</v>
      </c>
      <c r="P50" s="13">
        <v>1</v>
      </c>
      <c r="Q50" s="14">
        <f t="shared" si="1"/>
        <v>1</v>
      </c>
      <c r="R50" s="422">
        <f t="shared" si="2"/>
        <v>6</v>
      </c>
      <c r="S50" s="423">
        <f t="shared" si="3"/>
        <v>720</v>
      </c>
      <c r="T50" s="424">
        <f t="shared" si="4"/>
        <v>17.5</v>
      </c>
      <c r="U50" s="423">
        <f t="shared" si="5"/>
        <v>12.6</v>
      </c>
      <c r="V50" s="24"/>
    </row>
    <row r="51" spans="1:22" ht="15">
      <c r="A51" s="63"/>
      <c r="B51" s="11"/>
      <c r="C51" s="416" t="s">
        <v>55</v>
      </c>
      <c r="D51" s="49">
        <v>70</v>
      </c>
      <c r="E51" s="50" t="s">
        <v>18</v>
      </c>
      <c r="F51" s="51">
        <v>700</v>
      </c>
      <c r="G51" s="50" t="s">
        <v>19</v>
      </c>
      <c r="H51" s="52">
        <v>210</v>
      </c>
      <c r="I51" s="17"/>
      <c r="J51" s="53" t="s">
        <v>20</v>
      </c>
      <c r="K51" s="54">
        <v>13</v>
      </c>
      <c r="L51" s="448">
        <v>138</v>
      </c>
      <c r="M51" s="436">
        <v>6000</v>
      </c>
      <c r="N51" s="449">
        <f>L51*M51/1000</f>
        <v>828</v>
      </c>
      <c r="O51" s="12">
        <v>1</v>
      </c>
      <c r="P51" s="13">
        <v>1</v>
      </c>
      <c r="Q51" s="14">
        <f t="shared" si="1"/>
        <v>1</v>
      </c>
      <c r="R51" s="422">
        <f>M51*Q51/1000</f>
        <v>6</v>
      </c>
      <c r="S51" s="423">
        <f t="shared" si="3"/>
        <v>828</v>
      </c>
      <c r="T51" s="424">
        <f>(F51*2+H51*4)/L51</f>
        <v>16.231884057971016</v>
      </c>
      <c r="U51" s="423">
        <f t="shared" si="5"/>
        <v>13.44</v>
      </c>
      <c r="V51" s="63"/>
    </row>
    <row r="52" spans="1:22" ht="15">
      <c r="A52" s="63"/>
      <c r="B52" s="11"/>
      <c r="C52" s="416" t="s">
        <v>55</v>
      </c>
      <c r="D52" s="49" t="s">
        <v>97</v>
      </c>
      <c r="E52" s="50" t="s">
        <v>18</v>
      </c>
      <c r="F52" s="51">
        <v>700</v>
      </c>
      <c r="G52" s="50" t="s">
        <v>19</v>
      </c>
      <c r="H52" s="52">
        <v>210</v>
      </c>
      <c r="I52" s="17"/>
      <c r="J52" s="53" t="s">
        <v>20</v>
      </c>
      <c r="K52" s="54">
        <v>15</v>
      </c>
      <c r="L52" s="448">
        <v>158</v>
      </c>
      <c r="M52" s="436">
        <v>6000</v>
      </c>
      <c r="N52" s="449">
        <f>L52*M52/1000</f>
        <v>948</v>
      </c>
      <c r="O52" s="12">
        <v>1</v>
      </c>
      <c r="P52" s="13">
        <v>1</v>
      </c>
      <c r="Q52" s="14">
        <f t="shared" si="1"/>
        <v>1</v>
      </c>
      <c r="R52" s="422">
        <f>M52*Q52/1000</f>
        <v>6</v>
      </c>
      <c r="S52" s="423">
        <f t="shared" si="3"/>
        <v>948</v>
      </c>
      <c r="T52" s="424">
        <f>(F52*2+H52*4)/L52</f>
        <v>14.177215189873417</v>
      </c>
      <c r="U52" s="423">
        <f t="shared" si="5"/>
        <v>13.44</v>
      </c>
      <c r="V52" s="63"/>
    </row>
    <row r="53" spans="1:22" ht="15.75" thickBot="1">
      <c r="A53" s="175"/>
      <c r="B53" s="176"/>
      <c r="C53" s="417" t="s">
        <v>55</v>
      </c>
      <c r="D53" s="156" t="s">
        <v>98</v>
      </c>
      <c r="E53" s="129" t="s">
        <v>18</v>
      </c>
      <c r="F53" s="128">
        <v>700</v>
      </c>
      <c r="G53" s="129" t="s">
        <v>19</v>
      </c>
      <c r="H53" s="157">
        <v>210</v>
      </c>
      <c r="I53" s="158"/>
      <c r="J53" s="159" t="s">
        <v>20</v>
      </c>
      <c r="K53" s="160">
        <v>17.5</v>
      </c>
      <c r="L53" s="451">
        <v>184</v>
      </c>
      <c r="M53" s="452">
        <v>6000</v>
      </c>
      <c r="N53" s="453">
        <f>L53*M53/1000</f>
        <v>1104</v>
      </c>
      <c r="O53" s="114">
        <v>1</v>
      </c>
      <c r="P53" s="115">
        <v>1</v>
      </c>
      <c r="Q53" s="130">
        <f t="shared" si="1"/>
        <v>1</v>
      </c>
      <c r="R53" s="480">
        <f>M53*Q53/1000</f>
        <v>6</v>
      </c>
      <c r="S53" s="461">
        <f t="shared" si="3"/>
        <v>1104</v>
      </c>
      <c r="T53" s="462">
        <f>(F53*2+H53*4)/L53</f>
        <v>12.173913043478262</v>
      </c>
      <c r="U53" s="461">
        <f t="shared" si="5"/>
        <v>13.44</v>
      </c>
      <c r="V53" s="131"/>
    </row>
  </sheetData>
  <autoFilter ref="C3:K53"/>
  <mergeCells count="2">
    <mergeCell ref="A1:V1"/>
    <mergeCell ref="D2:K2"/>
  </mergeCells>
  <phoneticPr fontId="3" type="noConversion"/>
  <printOptions horizontalCentered="1"/>
  <pageMargins left="0.23" right="0.27559055118110237" top="0.52" bottom="0.47" header="0.25" footer="0.15748031496062992"/>
  <pageSetup paperSize="9" orientation="landscape" horizontalDpi="4294967293" verticalDpi="4294967293" r:id="rId1"/>
  <headerFooter alignWithMargins="0">
    <oddHeader>&amp;L&amp;"Times New Roman,常规"&amp;F</oddHeader>
    <oddFooter>&amp;C第 &amp;P 页，共 &amp;N 页&amp;R&amp;"Times New Roman,常规"&amp;D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26"/>
  </sheetPr>
  <dimension ref="A1:W342"/>
  <sheetViews>
    <sheetView zoomScaleNormal="94" workbookViewId="0">
      <pane ySplit="3" topLeftCell="A4" activePane="bottomLeft" state="frozen"/>
      <selection activeCell="A47" sqref="A47"/>
      <selection pane="bottomLeft" activeCell="R2" sqref="R2"/>
    </sheetView>
  </sheetViews>
  <sheetFormatPr defaultRowHeight="12"/>
  <cols>
    <col min="1" max="1" width="10.75" style="3" customWidth="1"/>
    <col min="2" max="2" width="7.25" style="3" customWidth="1"/>
    <col min="3" max="3" width="4.75" style="3" bestFit="1" customWidth="1"/>
    <col min="4" max="4" width="4" style="3" customWidth="1"/>
    <col min="5" max="5" width="3.375" style="3" customWidth="1"/>
    <col min="6" max="6" width="3.875" style="3" customWidth="1"/>
    <col min="7" max="7" width="2.75" style="3" customWidth="1"/>
    <col min="8" max="8" width="3.625" style="3" customWidth="1"/>
    <col min="9" max="9" width="1.375" style="3" customWidth="1"/>
    <col min="10" max="10" width="4.5" style="3" customWidth="1"/>
    <col min="11" max="11" width="3.375" style="3" customWidth="1"/>
    <col min="12" max="12" width="6.75" style="3" customWidth="1"/>
    <col min="13" max="13" width="5.75" style="3" customWidth="1"/>
    <col min="14" max="14" width="6" style="3" customWidth="1"/>
    <col min="15" max="17" width="4.375" style="3" customWidth="1"/>
    <col min="18" max="18" width="5.5" style="3" customWidth="1"/>
    <col min="19" max="19" width="7.125" style="3" customWidth="1"/>
    <col min="20" max="20" width="6.75" style="3" customWidth="1"/>
    <col min="21" max="21" width="6" style="3" customWidth="1"/>
    <col min="22" max="22" width="10" style="3" customWidth="1"/>
    <col min="23" max="16384" width="9" style="3"/>
  </cols>
  <sheetData>
    <row r="1" spans="1:23" ht="22.5">
      <c r="A1" s="521" t="s">
        <v>468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</row>
    <row r="2" spans="1:23" ht="14.25" customHeight="1">
      <c r="A2" s="66" t="s">
        <v>105</v>
      </c>
      <c r="B2" s="68" t="s">
        <v>150</v>
      </c>
      <c r="C2" s="3" t="s">
        <v>469</v>
      </c>
      <c r="D2" s="530" t="s">
        <v>106</v>
      </c>
      <c r="E2" s="522"/>
      <c r="F2" s="522"/>
      <c r="G2" s="522"/>
      <c r="H2" s="522"/>
      <c r="I2" s="522"/>
      <c r="J2" s="522"/>
      <c r="K2" s="523"/>
      <c r="L2" s="66" t="s">
        <v>107</v>
      </c>
      <c r="M2" s="66" t="s">
        <v>108</v>
      </c>
      <c r="N2" s="66" t="s">
        <v>109</v>
      </c>
      <c r="O2" s="66" t="s">
        <v>110</v>
      </c>
      <c r="P2" s="66" t="s">
        <v>111</v>
      </c>
      <c r="Q2" s="66" t="s">
        <v>112</v>
      </c>
      <c r="R2" s="66" t="s">
        <v>493</v>
      </c>
      <c r="S2" s="66" t="s">
        <v>113</v>
      </c>
      <c r="T2" s="66" t="s">
        <v>114</v>
      </c>
      <c r="U2" s="67" t="s">
        <v>115</v>
      </c>
      <c r="V2" s="68" t="s">
        <v>116</v>
      </c>
      <c r="W2" s="8"/>
    </row>
    <row r="3" spans="1:23" ht="14.25" customHeight="1">
      <c r="A3" s="63"/>
      <c r="B3" s="6"/>
      <c r="C3" s="4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5"/>
      <c r="P3" s="6"/>
      <c r="Q3" s="7"/>
      <c r="R3" s="5"/>
      <c r="S3" s="7"/>
      <c r="T3" s="5"/>
      <c r="U3" s="6"/>
      <c r="V3" s="7"/>
      <c r="W3" s="8"/>
    </row>
    <row r="4" spans="1:23" ht="14.25" customHeight="1">
      <c r="A4" s="173"/>
      <c r="B4" s="109"/>
      <c r="C4" s="413" t="s">
        <v>478</v>
      </c>
      <c r="D4" s="70">
        <v>60</v>
      </c>
      <c r="E4" s="70" t="s">
        <v>117</v>
      </c>
      <c r="F4" s="70">
        <v>60</v>
      </c>
      <c r="G4" s="70" t="s">
        <v>117</v>
      </c>
      <c r="H4" s="70">
        <v>2.2999999999999998</v>
      </c>
      <c r="I4" s="70" t="s">
        <v>117</v>
      </c>
      <c r="J4" s="70">
        <v>2.2999999999999998</v>
      </c>
      <c r="K4" s="71"/>
      <c r="L4" s="476">
        <f>((D4-2*J4)*H4+F4*J4*2)*7.85/1000</f>
        <v>3.1668469999999997</v>
      </c>
      <c r="M4" s="431">
        <v>6000</v>
      </c>
      <c r="N4" s="477">
        <f>L4*M4/1000</f>
        <v>19.001082</v>
      </c>
      <c r="O4" s="69">
        <v>1</v>
      </c>
      <c r="P4" s="72">
        <v>1</v>
      </c>
      <c r="Q4" s="73">
        <f>O4*P4</f>
        <v>1</v>
      </c>
      <c r="R4" s="433">
        <f>M4*Q4/1000</f>
        <v>6</v>
      </c>
      <c r="S4" s="434">
        <f>N4*Q4</f>
        <v>19.001082</v>
      </c>
      <c r="T4" s="433">
        <f>(D4*2+F4*4)/L4</f>
        <v>113.67773687835252</v>
      </c>
      <c r="U4" s="434">
        <f>T4*S4/1000</f>
        <v>2.1600000000000006</v>
      </c>
      <c r="V4" s="76"/>
      <c r="W4" s="8"/>
    </row>
    <row r="5" spans="1:23" ht="12.75">
      <c r="A5" s="173"/>
      <c r="B5" s="9"/>
      <c r="C5" s="413" t="s">
        <v>480</v>
      </c>
      <c r="D5" s="10">
        <v>60</v>
      </c>
      <c r="E5" s="10" t="s">
        <v>118</v>
      </c>
      <c r="F5" s="10">
        <v>60</v>
      </c>
      <c r="G5" s="10" t="s">
        <v>118</v>
      </c>
      <c r="H5" s="10">
        <v>2.2999999999999998</v>
      </c>
      <c r="I5" s="10" t="s">
        <v>118</v>
      </c>
      <c r="J5" s="184">
        <v>3.2</v>
      </c>
      <c r="K5" s="61"/>
      <c r="L5" s="478">
        <f t="shared" ref="L5:L68" si="0">((D5-2*J5)*H5+F5*J5*2)*7.85/1000</f>
        <v>3.9821479999999996</v>
      </c>
      <c r="M5" s="436">
        <v>6000</v>
      </c>
      <c r="N5" s="449">
        <f t="shared" ref="N5:N68" si="1">L5*M5/1000</f>
        <v>23.892887999999999</v>
      </c>
      <c r="O5" s="12">
        <v>1</v>
      </c>
      <c r="P5" s="13">
        <v>1</v>
      </c>
      <c r="Q5" s="14">
        <f t="shared" ref="Q5:Q68" si="2">O5*P5</f>
        <v>1</v>
      </c>
      <c r="R5" s="422">
        <f t="shared" ref="R5:R68" si="3">M5*Q5/1000</f>
        <v>6</v>
      </c>
      <c r="S5" s="423">
        <f t="shared" ref="S5:S68" si="4">N5*Q5</f>
        <v>23.892887999999999</v>
      </c>
      <c r="T5" s="422">
        <f t="shared" ref="T5:T68" si="5">(D5*2+F5*4)/L5</f>
        <v>90.403470689688092</v>
      </c>
      <c r="U5" s="423">
        <f t="shared" ref="U5:U68" si="6">T5*S5/1000</f>
        <v>2.1600000000000006</v>
      </c>
      <c r="V5" s="24"/>
    </row>
    <row r="6" spans="1:23" ht="12.75">
      <c r="A6" s="173"/>
      <c r="B6" s="9"/>
      <c r="C6" s="413" t="s">
        <v>480</v>
      </c>
      <c r="D6" s="10">
        <v>65</v>
      </c>
      <c r="E6" s="10" t="s">
        <v>14</v>
      </c>
      <c r="F6" s="10">
        <v>65</v>
      </c>
      <c r="G6" s="10" t="s">
        <v>14</v>
      </c>
      <c r="H6" s="10">
        <v>3</v>
      </c>
      <c r="I6" s="10" t="s">
        <v>14</v>
      </c>
      <c r="J6" s="10">
        <v>3</v>
      </c>
      <c r="K6" s="61"/>
      <c r="L6" s="478">
        <f t="shared" si="0"/>
        <v>4.4509499999999997</v>
      </c>
      <c r="M6" s="436">
        <v>6000</v>
      </c>
      <c r="N6" s="449">
        <f t="shared" si="1"/>
        <v>26.705699999999997</v>
      </c>
      <c r="O6" s="12">
        <v>1</v>
      </c>
      <c r="P6" s="13">
        <v>1</v>
      </c>
      <c r="Q6" s="14">
        <f t="shared" si="2"/>
        <v>1</v>
      </c>
      <c r="R6" s="422">
        <f t="shared" si="3"/>
        <v>6</v>
      </c>
      <c r="S6" s="423">
        <f t="shared" si="4"/>
        <v>26.705699999999997</v>
      </c>
      <c r="T6" s="422">
        <f t="shared" si="5"/>
        <v>87.621743672699097</v>
      </c>
      <c r="U6" s="423">
        <f t="shared" si="6"/>
        <v>2.34</v>
      </c>
      <c r="V6" s="24"/>
    </row>
    <row r="7" spans="1:23" ht="12.75">
      <c r="A7" s="173"/>
      <c r="B7" s="9"/>
      <c r="C7" s="413" t="s">
        <v>480</v>
      </c>
      <c r="D7" s="10">
        <v>65</v>
      </c>
      <c r="E7" s="10" t="s">
        <v>120</v>
      </c>
      <c r="F7" s="10">
        <v>65</v>
      </c>
      <c r="G7" s="10" t="s">
        <v>120</v>
      </c>
      <c r="H7" s="10">
        <v>2.2999999999999998</v>
      </c>
      <c r="I7" s="10" t="s">
        <v>120</v>
      </c>
      <c r="J7" s="10">
        <v>3</v>
      </c>
      <c r="K7" s="61"/>
      <c r="L7" s="478">
        <f t="shared" si="0"/>
        <v>4.1267449999999997</v>
      </c>
      <c r="M7" s="436">
        <v>6000</v>
      </c>
      <c r="N7" s="449">
        <f t="shared" si="1"/>
        <v>24.760469999999998</v>
      </c>
      <c r="O7" s="12">
        <v>1</v>
      </c>
      <c r="P7" s="13">
        <v>1</v>
      </c>
      <c r="Q7" s="14">
        <f t="shared" si="2"/>
        <v>1</v>
      </c>
      <c r="R7" s="422">
        <f t="shared" si="3"/>
        <v>6</v>
      </c>
      <c r="S7" s="423">
        <f t="shared" si="4"/>
        <v>24.760469999999998</v>
      </c>
      <c r="T7" s="422">
        <f t="shared" si="5"/>
        <v>94.505475865361205</v>
      </c>
      <c r="U7" s="423">
        <f t="shared" si="6"/>
        <v>2.34</v>
      </c>
      <c r="V7" s="24"/>
    </row>
    <row r="8" spans="1:23" ht="12.75">
      <c r="A8" s="173"/>
      <c r="B8" s="9"/>
      <c r="C8" s="413" t="s">
        <v>480</v>
      </c>
      <c r="D8" s="10">
        <v>65</v>
      </c>
      <c r="E8" s="10" t="s">
        <v>14</v>
      </c>
      <c r="F8" s="10">
        <v>65</v>
      </c>
      <c r="G8" s="10" t="s">
        <v>14</v>
      </c>
      <c r="H8" s="10">
        <v>2.2999999999999998</v>
      </c>
      <c r="I8" s="10" t="s">
        <v>14</v>
      </c>
      <c r="J8" s="10">
        <v>2.2999999999999998</v>
      </c>
      <c r="K8" s="61"/>
      <c r="L8" s="478">
        <f>((D8-2*J8)*H8+F8*J8*2)*7.85/1000</f>
        <v>3.4376719999999996</v>
      </c>
      <c r="M8" s="436">
        <v>6001</v>
      </c>
      <c r="N8" s="449">
        <f>L8*M8/1000</f>
        <v>20.629469671999999</v>
      </c>
      <c r="O8" s="12">
        <v>1</v>
      </c>
      <c r="P8" s="13">
        <v>1</v>
      </c>
      <c r="Q8" s="14">
        <f>O8*P8</f>
        <v>1</v>
      </c>
      <c r="R8" s="422">
        <f>M8*Q8/1000</f>
        <v>6.0010000000000003</v>
      </c>
      <c r="S8" s="423">
        <f>N8*Q8</f>
        <v>20.629469671999999</v>
      </c>
      <c r="T8" s="422">
        <f>(D8*2+F8*4)/L8</f>
        <v>113.44886888568777</v>
      </c>
      <c r="U8" s="423">
        <f>T8*S8/1000</f>
        <v>2.3403900000000002</v>
      </c>
      <c r="V8" s="24"/>
    </row>
    <row r="9" spans="1:23" ht="12.75">
      <c r="A9" s="173"/>
      <c r="B9" s="9"/>
      <c r="C9" s="413" t="s">
        <v>480</v>
      </c>
      <c r="D9" s="10">
        <v>75</v>
      </c>
      <c r="E9" s="10" t="s">
        <v>121</v>
      </c>
      <c r="F9" s="10">
        <v>75</v>
      </c>
      <c r="G9" s="10" t="s">
        <v>121</v>
      </c>
      <c r="H9" s="10">
        <v>3.2</v>
      </c>
      <c r="I9" s="10" t="s">
        <v>121</v>
      </c>
      <c r="J9" s="10">
        <v>4.5</v>
      </c>
      <c r="K9" s="61"/>
      <c r="L9" s="478">
        <f t="shared" si="0"/>
        <v>6.9566699999999999</v>
      </c>
      <c r="M9" s="436">
        <v>6000</v>
      </c>
      <c r="N9" s="449">
        <f t="shared" si="1"/>
        <v>41.740019999999994</v>
      </c>
      <c r="O9" s="12">
        <v>1</v>
      </c>
      <c r="P9" s="13">
        <v>1</v>
      </c>
      <c r="Q9" s="14">
        <f t="shared" si="2"/>
        <v>1</v>
      </c>
      <c r="R9" s="422">
        <f t="shared" si="3"/>
        <v>6</v>
      </c>
      <c r="S9" s="423">
        <f t="shared" si="4"/>
        <v>41.740019999999994</v>
      </c>
      <c r="T9" s="422">
        <f t="shared" si="5"/>
        <v>64.686121377038148</v>
      </c>
      <c r="U9" s="423">
        <f t="shared" si="6"/>
        <v>2.6999999999999997</v>
      </c>
      <c r="V9" s="24"/>
    </row>
    <row r="10" spans="1:23" ht="12.75">
      <c r="A10" s="173"/>
      <c r="B10" s="9"/>
      <c r="C10" s="413" t="s">
        <v>480</v>
      </c>
      <c r="D10" s="10">
        <v>85</v>
      </c>
      <c r="E10" s="10" t="s">
        <v>14</v>
      </c>
      <c r="F10" s="10">
        <v>100</v>
      </c>
      <c r="G10" s="10" t="s">
        <v>14</v>
      </c>
      <c r="H10" s="10">
        <v>3</v>
      </c>
      <c r="I10" s="10" t="s">
        <v>14</v>
      </c>
      <c r="J10" s="10">
        <v>3</v>
      </c>
      <c r="K10" s="61"/>
      <c r="L10" s="478">
        <f t="shared" si="0"/>
        <v>6.5704500000000001</v>
      </c>
      <c r="M10" s="436">
        <v>6000</v>
      </c>
      <c r="N10" s="449">
        <f t="shared" si="1"/>
        <v>39.422700000000006</v>
      </c>
      <c r="O10" s="12">
        <v>1</v>
      </c>
      <c r="P10" s="13">
        <v>1</v>
      </c>
      <c r="Q10" s="14">
        <f t="shared" si="2"/>
        <v>1</v>
      </c>
      <c r="R10" s="422">
        <f t="shared" si="3"/>
        <v>6</v>
      </c>
      <c r="S10" s="423">
        <f t="shared" si="4"/>
        <v>39.422700000000006</v>
      </c>
      <c r="T10" s="422">
        <f t="shared" si="5"/>
        <v>86.752048946419194</v>
      </c>
      <c r="U10" s="423">
        <f t="shared" si="6"/>
        <v>3.4200000000000004</v>
      </c>
      <c r="V10" s="24"/>
    </row>
    <row r="11" spans="1:23" ht="12.75">
      <c r="A11" s="173"/>
      <c r="B11" s="9"/>
      <c r="C11" s="413" t="s">
        <v>480</v>
      </c>
      <c r="D11" s="10">
        <v>85</v>
      </c>
      <c r="E11" s="10" t="s">
        <v>14</v>
      </c>
      <c r="F11" s="10">
        <v>200</v>
      </c>
      <c r="G11" s="10" t="s">
        <v>14</v>
      </c>
      <c r="H11" s="10">
        <v>3</v>
      </c>
      <c r="I11" s="10" t="s">
        <v>14</v>
      </c>
      <c r="J11" s="10">
        <v>3</v>
      </c>
      <c r="K11" s="61"/>
      <c r="L11" s="478">
        <f t="shared" si="0"/>
        <v>11.280449999999998</v>
      </c>
      <c r="M11" s="436">
        <v>6000</v>
      </c>
      <c r="N11" s="449">
        <f t="shared" si="1"/>
        <v>67.682699999999997</v>
      </c>
      <c r="O11" s="12">
        <v>1</v>
      </c>
      <c r="P11" s="13">
        <v>1</v>
      </c>
      <c r="Q11" s="14">
        <f t="shared" si="2"/>
        <v>1</v>
      </c>
      <c r="R11" s="422">
        <f t="shared" si="3"/>
        <v>6</v>
      </c>
      <c r="S11" s="423">
        <f t="shared" si="4"/>
        <v>67.682699999999997</v>
      </c>
      <c r="T11" s="422">
        <f t="shared" si="5"/>
        <v>85.989477370140392</v>
      </c>
      <c r="U11" s="423">
        <f t="shared" si="6"/>
        <v>5.8200000000000012</v>
      </c>
      <c r="V11" s="24"/>
    </row>
    <row r="12" spans="1:23" ht="12.75">
      <c r="A12" s="173"/>
      <c r="B12" s="9"/>
      <c r="C12" s="413" t="s">
        <v>480</v>
      </c>
      <c r="D12" s="10">
        <v>93</v>
      </c>
      <c r="E12" s="10" t="s">
        <v>14</v>
      </c>
      <c r="F12" s="10">
        <v>120</v>
      </c>
      <c r="G12" s="10" t="s">
        <v>14</v>
      </c>
      <c r="H12" s="10">
        <v>6</v>
      </c>
      <c r="I12" s="10" t="s">
        <v>14</v>
      </c>
      <c r="J12" s="10">
        <v>8</v>
      </c>
      <c r="K12" s="61"/>
      <c r="L12" s="478">
        <f t="shared" si="0"/>
        <v>18.698700000000002</v>
      </c>
      <c r="M12" s="436">
        <v>6000</v>
      </c>
      <c r="N12" s="449">
        <f t="shared" si="1"/>
        <v>112.19220000000001</v>
      </c>
      <c r="O12" s="12">
        <v>1</v>
      </c>
      <c r="P12" s="13">
        <v>1</v>
      </c>
      <c r="Q12" s="14">
        <f t="shared" si="2"/>
        <v>1</v>
      </c>
      <c r="R12" s="422">
        <f t="shared" si="3"/>
        <v>6</v>
      </c>
      <c r="S12" s="423">
        <f t="shared" si="4"/>
        <v>112.19220000000001</v>
      </c>
      <c r="T12" s="422">
        <f t="shared" si="5"/>
        <v>35.617449341398064</v>
      </c>
      <c r="U12" s="423">
        <f t="shared" si="6"/>
        <v>3.9960000000000004</v>
      </c>
      <c r="V12" s="24"/>
    </row>
    <row r="13" spans="1:23" ht="12.75">
      <c r="A13" s="173"/>
      <c r="B13" s="9"/>
      <c r="C13" s="413" t="s">
        <v>480</v>
      </c>
      <c r="D13" s="10">
        <v>98</v>
      </c>
      <c r="E13" s="10" t="s">
        <v>14</v>
      </c>
      <c r="F13" s="10">
        <v>120</v>
      </c>
      <c r="G13" s="10" t="s">
        <v>14</v>
      </c>
      <c r="H13" s="10">
        <v>4.5</v>
      </c>
      <c r="I13" s="10" t="s">
        <v>14</v>
      </c>
      <c r="J13" s="10">
        <v>9</v>
      </c>
      <c r="K13" s="61"/>
      <c r="L13" s="478">
        <f t="shared" si="0"/>
        <v>19.782</v>
      </c>
      <c r="M13" s="436">
        <v>6000</v>
      </c>
      <c r="N13" s="449">
        <f t="shared" si="1"/>
        <v>118.69199999999999</v>
      </c>
      <c r="O13" s="12">
        <v>1</v>
      </c>
      <c r="P13" s="13">
        <v>1</v>
      </c>
      <c r="Q13" s="14">
        <f t="shared" si="2"/>
        <v>1</v>
      </c>
      <c r="R13" s="422">
        <f t="shared" si="3"/>
        <v>6</v>
      </c>
      <c r="S13" s="423">
        <f t="shared" si="4"/>
        <v>118.69199999999999</v>
      </c>
      <c r="T13" s="422">
        <f t="shared" si="5"/>
        <v>34.172480032352645</v>
      </c>
      <c r="U13" s="423">
        <f t="shared" si="6"/>
        <v>4.056</v>
      </c>
      <c r="V13" s="24"/>
    </row>
    <row r="14" spans="1:23" ht="12.75">
      <c r="A14" s="173"/>
      <c r="B14" s="9"/>
      <c r="C14" s="413" t="s">
        <v>480</v>
      </c>
      <c r="D14" s="10">
        <v>100</v>
      </c>
      <c r="E14" s="10" t="s">
        <v>14</v>
      </c>
      <c r="F14" s="10">
        <v>50</v>
      </c>
      <c r="G14" s="10" t="s">
        <v>14</v>
      </c>
      <c r="H14" s="10">
        <v>3</v>
      </c>
      <c r="I14" s="10" t="s">
        <v>14</v>
      </c>
      <c r="J14" s="10">
        <v>3</v>
      </c>
      <c r="K14" s="61"/>
      <c r="L14" s="478">
        <f t="shared" si="0"/>
        <v>4.5686999999999998</v>
      </c>
      <c r="M14" s="436">
        <v>6000</v>
      </c>
      <c r="N14" s="449">
        <f t="shared" si="1"/>
        <v>27.412199999999999</v>
      </c>
      <c r="O14" s="12">
        <v>1</v>
      </c>
      <c r="P14" s="13">
        <v>1</v>
      </c>
      <c r="Q14" s="14">
        <f t="shared" si="2"/>
        <v>1</v>
      </c>
      <c r="R14" s="422">
        <f t="shared" si="3"/>
        <v>6</v>
      </c>
      <c r="S14" s="423">
        <f t="shared" si="4"/>
        <v>27.412199999999999</v>
      </c>
      <c r="T14" s="422">
        <f t="shared" si="5"/>
        <v>87.552257753846831</v>
      </c>
      <c r="U14" s="423">
        <f t="shared" si="6"/>
        <v>2.4</v>
      </c>
      <c r="V14" s="24"/>
    </row>
    <row r="15" spans="1:23" ht="12.75">
      <c r="A15" s="173"/>
      <c r="B15" s="9"/>
      <c r="C15" s="413" t="s">
        <v>480</v>
      </c>
      <c r="D15" s="10">
        <v>100</v>
      </c>
      <c r="E15" s="10" t="s">
        <v>14</v>
      </c>
      <c r="F15" s="10">
        <v>50</v>
      </c>
      <c r="G15" s="10" t="s">
        <v>14</v>
      </c>
      <c r="H15" s="10">
        <v>2.2999999999999998</v>
      </c>
      <c r="I15" s="10" t="s">
        <v>14</v>
      </c>
      <c r="J15" s="10">
        <v>3.2</v>
      </c>
      <c r="K15" s="61"/>
      <c r="L15" s="478">
        <f t="shared" si="0"/>
        <v>4.2019479999999998</v>
      </c>
      <c r="M15" s="436">
        <v>6000</v>
      </c>
      <c r="N15" s="449">
        <f t="shared" si="1"/>
        <v>25.211687999999999</v>
      </c>
      <c r="O15" s="12">
        <v>1</v>
      </c>
      <c r="P15" s="13">
        <v>1</v>
      </c>
      <c r="Q15" s="14">
        <f t="shared" si="2"/>
        <v>1</v>
      </c>
      <c r="R15" s="422">
        <f t="shared" si="3"/>
        <v>6</v>
      </c>
      <c r="S15" s="423">
        <f t="shared" si="4"/>
        <v>25.211687999999999</v>
      </c>
      <c r="T15" s="422">
        <f t="shared" si="5"/>
        <v>95.193943380546358</v>
      </c>
      <c r="U15" s="423">
        <f t="shared" si="6"/>
        <v>2.4</v>
      </c>
      <c r="V15" s="24"/>
    </row>
    <row r="16" spans="1:23" ht="12.75">
      <c r="A16" s="173"/>
      <c r="B16" s="9"/>
      <c r="C16" s="413" t="s">
        <v>480</v>
      </c>
      <c r="D16" s="10">
        <v>100</v>
      </c>
      <c r="E16" s="10" t="s">
        <v>14</v>
      </c>
      <c r="F16" s="10">
        <v>50</v>
      </c>
      <c r="G16" s="10" t="s">
        <v>14</v>
      </c>
      <c r="H16" s="10">
        <v>2.8</v>
      </c>
      <c r="I16" s="10" t="s">
        <v>14</v>
      </c>
      <c r="J16" s="10">
        <v>2.8</v>
      </c>
      <c r="K16" s="61"/>
      <c r="L16" s="478">
        <f t="shared" si="0"/>
        <v>4.2729119999999989</v>
      </c>
      <c r="M16" s="436">
        <v>6000</v>
      </c>
      <c r="N16" s="449">
        <f t="shared" si="1"/>
        <v>25.637471999999995</v>
      </c>
      <c r="O16" s="12">
        <v>1</v>
      </c>
      <c r="P16" s="13">
        <v>1</v>
      </c>
      <c r="Q16" s="14">
        <f t="shared" si="2"/>
        <v>1</v>
      </c>
      <c r="R16" s="422">
        <f t="shared" si="3"/>
        <v>6</v>
      </c>
      <c r="S16" s="423">
        <f t="shared" si="4"/>
        <v>25.637471999999995</v>
      </c>
      <c r="T16" s="422">
        <f t="shared" si="5"/>
        <v>93.612974009293922</v>
      </c>
      <c r="U16" s="423">
        <f t="shared" si="6"/>
        <v>2.4</v>
      </c>
      <c r="V16" s="24"/>
    </row>
    <row r="17" spans="1:22" ht="12.75">
      <c r="A17" s="173"/>
      <c r="B17" s="9"/>
      <c r="C17" s="413" t="s">
        <v>480</v>
      </c>
      <c r="D17" s="10">
        <v>100</v>
      </c>
      <c r="E17" s="10" t="s">
        <v>14</v>
      </c>
      <c r="F17" s="10">
        <v>50</v>
      </c>
      <c r="G17" s="10" t="s">
        <v>14</v>
      </c>
      <c r="H17" s="10">
        <v>3.2</v>
      </c>
      <c r="I17" s="10" t="s">
        <v>14</v>
      </c>
      <c r="J17" s="10">
        <v>3.2</v>
      </c>
      <c r="K17" s="61"/>
      <c r="L17" s="478">
        <f t="shared" si="0"/>
        <v>4.863232</v>
      </c>
      <c r="M17" s="436">
        <v>6000</v>
      </c>
      <c r="N17" s="449">
        <f t="shared" si="1"/>
        <v>29.179392</v>
      </c>
      <c r="O17" s="12">
        <v>1</v>
      </c>
      <c r="P17" s="13">
        <v>1</v>
      </c>
      <c r="Q17" s="14">
        <f t="shared" si="2"/>
        <v>1</v>
      </c>
      <c r="R17" s="422">
        <f t="shared" si="3"/>
        <v>6</v>
      </c>
      <c r="S17" s="423">
        <f t="shared" si="4"/>
        <v>29.179392</v>
      </c>
      <c r="T17" s="422">
        <f t="shared" si="5"/>
        <v>82.249828920355839</v>
      </c>
      <c r="U17" s="423">
        <f t="shared" si="6"/>
        <v>2.4</v>
      </c>
      <c r="V17" s="24"/>
    </row>
    <row r="18" spans="1:22" ht="12.75">
      <c r="A18" s="173"/>
      <c r="B18" s="9"/>
      <c r="C18" s="413" t="s">
        <v>480</v>
      </c>
      <c r="D18" s="10">
        <v>100</v>
      </c>
      <c r="E18" s="10" t="s">
        <v>14</v>
      </c>
      <c r="F18" s="10">
        <v>50</v>
      </c>
      <c r="G18" s="10" t="s">
        <v>14</v>
      </c>
      <c r="H18" s="10">
        <v>3.2</v>
      </c>
      <c r="I18" s="10" t="s">
        <v>14</v>
      </c>
      <c r="J18" s="10">
        <v>4.5</v>
      </c>
      <c r="K18" s="61"/>
      <c r="L18" s="478">
        <f t="shared" si="0"/>
        <v>5.8184199999999997</v>
      </c>
      <c r="M18" s="436">
        <v>6000</v>
      </c>
      <c r="N18" s="449">
        <f t="shared" si="1"/>
        <v>34.910519999999998</v>
      </c>
      <c r="O18" s="12">
        <v>1</v>
      </c>
      <c r="P18" s="13">
        <v>1</v>
      </c>
      <c r="Q18" s="14">
        <f t="shared" si="2"/>
        <v>1</v>
      </c>
      <c r="R18" s="422">
        <f t="shared" si="3"/>
        <v>6</v>
      </c>
      <c r="S18" s="423">
        <f t="shared" si="4"/>
        <v>34.910519999999998</v>
      </c>
      <c r="T18" s="422">
        <f t="shared" si="5"/>
        <v>68.747185662086963</v>
      </c>
      <c r="U18" s="423">
        <f t="shared" si="6"/>
        <v>2.4</v>
      </c>
      <c r="V18" s="24"/>
    </row>
    <row r="19" spans="1:22" ht="12.75">
      <c r="A19" s="173"/>
      <c r="B19" s="9"/>
      <c r="C19" s="413" t="s">
        <v>480</v>
      </c>
      <c r="D19" s="10">
        <v>100</v>
      </c>
      <c r="E19" s="10" t="s">
        <v>14</v>
      </c>
      <c r="F19" s="10">
        <v>50</v>
      </c>
      <c r="G19" s="10" t="s">
        <v>14</v>
      </c>
      <c r="H19" s="10">
        <v>4.5</v>
      </c>
      <c r="I19" s="10" t="s">
        <v>14</v>
      </c>
      <c r="J19" s="10">
        <v>6</v>
      </c>
      <c r="K19" s="61"/>
      <c r="L19" s="478">
        <f t="shared" si="0"/>
        <v>7.8185999999999991</v>
      </c>
      <c r="M19" s="436">
        <v>6000</v>
      </c>
      <c r="N19" s="449">
        <f t="shared" si="1"/>
        <v>46.911599999999993</v>
      </c>
      <c r="O19" s="12">
        <v>1</v>
      </c>
      <c r="P19" s="13">
        <v>1</v>
      </c>
      <c r="Q19" s="14">
        <f t="shared" si="2"/>
        <v>1</v>
      </c>
      <c r="R19" s="422">
        <f t="shared" si="3"/>
        <v>6</v>
      </c>
      <c r="S19" s="423">
        <f t="shared" si="4"/>
        <v>46.911599999999993</v>
      </c>
      <c r="T19" s="422">
        <f t="shared" si="5"/>
        <v>51.16005422965749</v>
      </c>
      <c r="U19" s="423">
        <f t="shared" si="6"/>
        <v>2.4</v>
      </c>
      <c r="V19" s="24"/>
    </row>
    <row r="20" spans="1:22" ht="12.75">
      <c r="A20" s="173"/>
      <c r="B20" s="9"/>
      <c r="C20" s="413" t="s">
        <v>480</v>
      </c>
      <c r="D20" s="10">
        <v>100</v>
      </c>
      <c r="E20" s="10" t="s">
        <v>14</v>
      </c>
      <c r="F20" s="10">
        <v>55</v>
      </c>
      <c r="G20" s="10" t="s">
        <v>14</v>
      </c>
      <c r="H20" s="10">
        <v>4</v>
      </c>
      <c r="I20" s="10" t="s">
        <v>14</v>
      </c>
      <c r="J20" s="10">
        <v>6</v>
      </c>
      <c r="K20" s="61"/>
      <c r="L20" s="478">
        <f t="shared" si="0"/>
        <v>7.9441999999999995</v>
      </c>
      <c r="M20" s="436">
        <v>6000</v>
      </c>
      <c r="N20" s="449">
        <f t="shared" si="1"/>
        <v>47.665199999999999</v>
      </c>
      <c r="O20" s="12">
        <v>1</v>
      </c>
      <c r="P20" s="13">
        <v>1</v>
      </c>
      <c r="Q20" s="14">
        <f t="shared" si="2"/>
        <v>1</v>
      </c>
      <c r="R20" s="422">
        <f t="shared" si="3"/>
        <v>6</v>
      </c>
      <c r="S20" s="423">
        <f t="shared" si="4"/>
        <v>47.665199999999999</v>
      </c>
      <c r="T20" s="422">
        <f t="shared" si="5"/>
        <v>52.868759598197428</v>
      </c>
      <c r="U20" s="423">
        <f t="shared" si="6"/>
        <v>2.52</v>
      </c>
      <c r="V20" s="24"/>
    </row>
    <row r="21" spans="1:22" ht="12.75">
      <c r="A21" s="173"/>
      <c r="B21" s="9"/>
      <c r="C21" s="413" t="s">
        <v>480</v>
      </c>
      <c r="D21" s="10">
        <v>100</v>
      </c>
      <c r="E21" s="10" t="s">
        <v>14</v>
      </c>
      <c r="F21" s="10">
        <v>70</v>
      </c>
      <c r="G21" s="10" t="s">
        <v>14</v>
      </c>
      <c r="H21" s="10">
        <v>4.5</v>
      </c>
      <c r="I21" s="10" t="s">
        <v>14</v>
      </c>
      <c r="J21" s="10">
        <v>6</v>
      </c>
      <c r="K21" s="61"/>
      <c r="L21" s="478">
        <f t="shared" si="0"/>
        <v>9.7026000000000003</v>
      </c>
      <c r="M21" s="436">
        <v>6000</v>
      </c>
      <c r="N21" s="449">
        <f t="shared" si="1"/>
        <v>58.215600000000002</v>
      </c>
      <c r="O21" s="12">
        <v>1</v>
      </c>
      <c r="P21" s="13">
        <v>1</v>
      </c>
      <c r="Q21" s="14">
        <f t="shared" si="2"/>
        <v>1</v>
      </c>
      <c r="R21" s="422">
        <f t="shared" si="3"/>
        <v>6</v>
      </c>
      <c r="S21" s="423">
        <f t="shared" si="4"/>
        <v>58.215600000000002</v>
      </c>
      <c r="T21" s="422">
        <f t="shared" si="5"/>
        <v>49.471275740523154</v>
      </c>
      <c r="U21" s="423">
        <f t="shared" si="6"/>
        <v>2.88</v>
      </c>
      <c r="V21" s="24"/>
    </row>
    <row r="22" spans="1:22" ht="12.75">
      <c r="A22" s="173"/>
      <c r="B22" s="9"/>
      <c r="C22" s="413" t="s">
        <v>480</v>
      </c>
      <c r="D22" s="10">
        <v>100</v>
      </c>
      <c r="E22" s="10" t="s">
        <v>14</v>
      </c>
      <c r="F22" s="10">
        <v>100</v>
      </c>
      <c r="G22" s="10" t="s">
        <v>14</v>
      </c>
      <c r="H22" s="10">
        <v>3</v>
      </c>
      <c r="I22" s="10" t="s">
        <v>14</v>
      </c>
      <c r="J22" s="10">
        <v>3</v>
      </c>
      <c r="K22" s="61"/>
      <c r="L22" s="478">
        <f t="shared" si="0"/>
        <v>6.9237000000000002</v>
      </c>
      <c r="M22" s="436">
        <v>6000</v>
      </c>
      <c r="N22" s="449">
        <f t="shared" si="1"/>
        <v>41.542200000000001</v>
      </c>
      <c r="O22" s="12">
        <v>1</v>
      </c>
      <c r="P22" s="13">
        <v>1</v>
      </c>
      <c r="Q22" s="14">
        <f t="shared" si="2"/>
        <v>1</v>
      </c>
      <c r="R22" s="422">
        <f t="shared" si="3"/>
        <v>6</v>
      </c>
      <c r="S22" s="423">
        <f t="shared" si="4"/>
        <v>41.542200000000001</v>
      </c>
      <c r="T22" s="422">
        <f t="shared" si="5"/>
        <v>86.658867368603495</v>
      </c>
      <c r="U22" s="423">
        <f t="shared" si="6"/>
        <v>3.6</v>
      </c>
      <c r="V22" s="24"/>
    </row>
    <row r="23" spans="1:22" ht="12.75">
      <c r="A23" s="173"/>
      <c r="B23" s="9"/>
      <c r="C23" s="413" t="s">
        <v>480</v>
      </c>
      <c r="D23" s="10">
        <v>100</v>
      </c>
      <c r="E23" s="10" t="s">
        <v>14</v>
      </c>
      <c r="F23" s="10">
        <v>100</v>
      </c>
      <c r="G23" s="10" t="s">
        <v>14</v>
      </c>
      <c r="H23" s="10">
        <v>6</v>
      </c>
      <c r="I23" s="10" t="s">
        <v>14</v>
      </c>
      <c r="J23" s="10">
        <v>8</v>
      </c>
      <c r="K23" s="61"/>
      <c r="L23" s="478">
        <f t="shared" si="0"/>
        <v>16.516399999999997</v>
      </c>
      <c r="M23" s="436">
        <v>6000</v>
      </c>
      <c r="N23" s="449">
        <f t="shared" si="1"/>
        <v>99.098399999999984</v>
      </c>
      <c r="O23" s="12">
        <v>1</v>
      </c>
      <c r="P23" s="13">
        <v>1</v>
      </c>
      <c r="Q23" s="14">
        <f t="shared" si="2"/>
        <v>1</v>
      </c>
      <c r="R23" s="422">
        <f t="shared" si="3"/>
        <v>6</v>
      </c>
      <c r="S23" s="423">
        <f t="shared" si="4"/>
        <v>99.098399999999984</v>
      </c>
      <c r="T23" s="422">
        <f t="shared" si="5"/>
        <v>36.327529001477323</v>
      </c>
      <c r="U23" s="423">
        <f t="shared" si="6"/>
        <v>3.6</v>
      </c>
      <c r="V23" s="24"/>
    </row>
    <row r="24" spans="1:22" ht="12.75">
      <c r="A24" s="173"/>
      <c r="B24" s="9"/>
      <c r="C24" s="413" t="s">
        <v>481</v>
      </c>
      <c r="D24" s="10">
        <v>100</v>
      </c>
      <c r="E24" s="10" t="s">
        <v>14</v>
      </c>
      <c r="F24" s="10">
        <v>100</v>
      </c>
      <c r="G24" s="10" t="s">
        <v>14</v>
      </c>
      <c r="H24" s="10">
        <v>3.2</v>
      </c>
      <c r="I24" s="10" t="s">
        <v>14</v>
      </c>
      <c r="J24" s="10">
        <v>4.5</v>
      </c>
      <c r="K24" s="61"/>
      <c r="L24" s="478">
        <f t="shared" si="0"/>
        <v>9.3509200000000003</v>
      </c>
      <c r="M24" s="436">
        <v>6000</v>
      </c>
      <c r="N24" s="449">
        <f t="shared" si="1"/>
        <v>56.105520000000006</v>
      </c>
      <c r="O24" s="12">
        <v>1</v>
      </c>
      <c r="P24" s="13">
        <v>1</v>
      </c>
      <c r="Q24" s="14">
        <f t="shared" si="2"/>
        <v>1</v>
      </c>
      <c r="R24" s="422">
        <f t="shared" si="3"/>
        <v>6</v>
      </c>
      <c r="S24" s="423">
        <f t="shared" si="4"/>
        <v>56.105520000000006</v>
      </c>
      <c r="T24" s="422">
        <f t="shared" si="5"/>
        <v>64.16480945190419</v>
      </c>
      <c r="U24" s="423">
        <f t="shared" si="6"/>
        <v>3.6</v>
      </c>
      <c r="V24" s="24"/>
    </row>
    <row r="25" spans="1:22" ht="12.75">
      <c r="A25" s="173"/>
      <c r="B25" s="9"/>
      <c r="C25" s="413" t="s">
        <v>481</v>
      </c>
      <c r="D25" s="10">
        <v>100</v>
      </c>
      <c r="E25" s="10" t="s">
        <v>14</v>
      </c>
      <c r="F25" s="10">
        <v>100</v>
      </c>
      <c r="G25" s="10" t="s">
        <v>14</v>
      </c>
      <c r="H25" s="10">
        <v>4.5</v>
      </c>
      <c r="I25" s="10" t="s">
        <v>14</v>
      </c>
      <c r="J25" s="10">
        <v>6</v>
      </c>
      <c r="K25" s="61"/>
      <c r="L25" s="478">
        <f t="shared" si="0"/>
        <v>12.528599999999999</v>
      </c>
      <c r="M25" s="436">
        <v>6000</v>
      </c>
      <c r="N25" s="449">
        <f t="shared" si="1"/>
        <v>75.171599999999998</v>
      </c>
      <c r="O25" s="12">
        <v>1</v>
      </c>
      <c r="P25" s="13">
        <v>1</v>
      </c>
      <c r="Q25" s="14">
        <f t="shared" si="2"/>
        <v>1</v>
      </c>
      <c r="R25" s="422">
        <f t="shared" si="3"/>
        <v>6</v>
      </c>
      <c r="S25" s="423">
        <f t="shared" si="4"/>
        <v>75.171599999999998</v>
      </c>
      <c r="T25" s="422">
        <f t="shared" si="5"/>
        <v>47.890426703701934</v>
      </c>
      <c r="U25" s="423">
        <f t="shared" si="6"/>
        <v>3.6</v>
      </c>
      <c r="V25" s="24"/>
    </row>
    <row r="26" spans="1:22" ht="12.75">
      <c r="A26" s="173"/>
      <c r="B26" s="9"/>
      <c r="C26" s="413" t="s">
        <v>481</v>
      </c>
      <c r="D26" s="10">
        <v>120</v>
      </c>
      <c r="E26" s="10" t="s">
        <v>14</v>
      </c>
      <c r="F26" s="10">
        <v>75</v>
      </c>
      <c r="G26" s="10" t="s">
        <v>14</v>
      </c>
      <c r="H26" s="10">
        <v>3</v>
      </c>
      <c r="I26" s="10" t="s">
        <v>14</v>
      </c>
      <c r="J26" s="10">
        <v>3</v>
      </c>
      <c r="K26" s="61"/>
      <c r="L26" s="478">
        <f t="shared" si="0"/>
        <v>6.2172000000000001</v>
      </c>
      <c r="M26" s="436">
        <v>6000</v>
      </c>
      <c r="N26" s="449">
        <f t="shared" si="1"/>
        <v>37.303199999999997</v>
      </c>
      <c r="O26" s="12">
        <v>1</v>
      </c>
      <c r="P26" s="13">
        <v>1</v>
      </c>
      <c r="Q26" s="14">
        <f t="shared" si="2"/>
        <v>1</v>
      </c>
      <c r="R26" s="422">
        <f t="shared" si="3"/>
        <v>6</v>
      </c>
      <c r="S26" s="423">
        <f t="shared" si="4"/>
        <v>37.303199999999997</v>
      </c>
      <c r="T26" s="422">
        <f t="shared" si="5"/>
        <v>86.855819339895774</v>
      </c>
      <c r="U26" s="423">
        <f t="shared" si="6"/>
        <v>3.2399999999999993</v>
      </c>
      <c r="V26" s="24"/>
    </row>
    <row r="27" spans="1:22" ht="12.75">
      <c r="A27" s="173"/>
      <c r="B27" s="9"/>
      <c r="C27" s="413" t="s">
        <v>481</v>
      </c>
      <c r="D27" s="10">
        <v>120</v>
      </c>
      <c r="E27" s="10" t="s">
        <v>14</v>
      </c>
      <c r="F27" s="10">
        <v>75</v>
      </c>
      <c r="G27" s="10" t="s">
        <v>14</v>
      </c>
      <c r="H27" s="10">
        <v>3.2</v>
      </c>
      <c r="I27" s="10" t="s">
        <v>14</v>
      </c>
      <c r="J27" s="10">
        <v>4.5</v>
      </c>
      <c r="K27" s="61"/>
      <c r="L27" s="478">
        <f t="shared" si="0"/>
        <v>8.0870699999999989</v>
      </c>
      <c r="M27" s="436">
        <v>6000</v>
      </c>
      <c r="N27" s="449">
        <f t="shared" si="1"/>
        <v>48.52241999999999</v>
      </c>
      <c r="O27" s="12">
        <v>1</v>
      </c>
      <c r="P27" s="13">
        <v>1</v>
      </c>
      <c r="Q27" s="14">
        <f t="shared" si="2"/>
        <v>1</v>
      </c>
      <c r="R27" s="422">
        <f t="shared" si="3"/>
        <v>6</v>
      </c>
      <c r="S27" s="423">
        <f t="shared" si="4"/>
        <v>48.52241999999999</v>
      </c>
      <c r="T27" s="422">
        <f t="shared" si="5"/>
        <v>66.773256568819122</v>
      </c>
      <c r="U27" s="423">
        <f t="shared" si="6"/>
        <v>3.2399999999999993</v>
      </c>
      <c r="V27" s="24"/>
    </row>
    <row r="28" spans="1:22" ht="12.75">
      <c r="A28" s="173"/>
      <c r="B28" s="9"/>
      <c r="C28" s="413" t="s">
        <v>481</v>
      </c>
      <c r="D28" s="10">
        <v>120</v>
      </c>
      <c r="E28" s="10" t="s">
        <v>14</v>
      </c>
      <c r="F28" s="10">
        <v>75</v>
      </c>
      <c r="G28" s="10" t="s">
        <v>14</v>
      </c>
      <c r="H28" s="10">
        <v>4.5</v>
      </c>
      <c r="I28" s="10" t="s">
        <v>14</v>
      </c>
      <c r="J28" s="10">
        <v>4.5</v>
      </c>
      <c r="K28" s="61"/>
      <c r="L28" s="478">
        <f t="shared" si="0"/>
        <v>9.2198249999999984</v>
      </c>
      <c r="M28" s="436">
        <v>6000</v>
      </c>
      <c r="N28" s="449">
        <f t="shared" si="1"/>
        <v>55.318949999999987</v>
      </c>
      <c r="O28" s="12">
        <v>1</v>
      </c>
      <c r="P28" s="13">
        <v>1</v>
      </c>
      <c r="Q28" s="14">
        <f t="shared" si="2"/>
        <v>1</v>
      </c>
      <c r="R28" s="422">
        <f t="shared" si="3"/>
        <v>6</v>
      </c>
      <c r="S28" s="423">
        <f t="shared" si="4"/>
        <v>55.318949999999987</v>
      </c>
      <c r="T28" s="422">
        <f t="shared" si="5"/>
        <v>58.569441393952715</v>
      </c>
      <c r="U28" s="423">
        <f t="shared" si="6"/>
        <v>3.24</v>
      </c>
      <c r="V28" s="24"/>
    </row>
    <row r="29" spans="1:22" ht="12.75">
      <c r="A29" s="173"/>
      <c r="B29" s="9"/>
      <c r="C29" s="413" t="s">
        <v>481</v>
      </c>
      <c r="D29" s="10">
        <v>120</v>
      </c>
      <c r="E29" s="10" t="s">
        <v>14</v>
      </c>
      <c r="F29" s="10">
        <v>80</v>
      </c>
      <c r="G29" s="10" t="s">
        <v>14</v>
      </c>
      <c r="H29" s="10">
        <v>3</v>
      </c>
      <c r="I29" s="10" t="s">
        <v>14</v>
      </c>
      <c r="J29" s="10">
        <v>3</v>
      </c>
      <c r="K29" s="61"/>
      <c r="L29" s="478">
        <f t="shared" si="0"/>
        <v>6.4527000000000001</v>
      </c>
      <c r="M29" s="436">
        <v>6000</v>
      </c>
      <c r="N29" s="449">
        <f t="shared" si="1"/>
        <v>38.716200000000001</v>
      </c>
      <c r="O29" s="12">
        <v>1</v>
      </c>
      <c r="P29" s="13">
        <v>1</v>
      </c>
      <c r="Q29" s="14">
        <f t="shared" si="2"/>
        <v>1</v>
      </c>
      <c r="R29" s="422">
        <f t="shared" si="3"/>
        <v>6</v>
      </c>
      <c r="S29" s="423">
        <f t="shared" si="4"/>
        <v>38.716200000000001</v>
      </c>
      <c r="T29" s="422">
        <f t="shared" si="5"/>
        <v>86.785376664032114</v>
      </c>
      <c r="U29" s="423">
        <f t="shared" si="6"/>
        <v>3.36</v>
      </c>
      <c r="V29" s="24"/>
    </row>
    <row r="30" spans="1:22" ht="12.75">
      <c r="A30" s="173"/>
      <c r="B30" s="9"/>
      <c r="C30" s="413" t="s">
        <v>481</v>
      </c>
      <c r="D30" s="10">
        <v>120</v>
      </c>
      <c r="E30" s="10" t="s">
        <v>14</v>
      </c>
      <c r="F30" s="10">
        <v>100</v>
      </c>
      <c r="G30" s="10" t="s">
        <v>14</v>
      </c>
      <c r="H30" s="10">
        <v>6</v>
      </c>
      <c r="I30" s="10" t="s">
        <v>14</v>
      </c>
      <c r="J30" s="10">
        <v>6</v>
      </c>
      <c r="K30" s="61"/>
      <c r="L30" s="478">
        <f t="shared" si="0"/>
        <v>14.5068</v>
      </c>
      <c r="M30" s="436">
        <v>6000</v>
      </c>
      <c r="N30" s="449">
        <f t="shared" si="1"/>
        <v>87.040800000000004</v>
      </c>
      <c r="O30" s="12">
        <v>1</v>
      </c>
      <c r="P30" s="13">
        <v>1</v>
      </c>
      <c r="Q30" s="14">
        <f t="shared" si="2"/>
        <v>1</v>
      </c>
      <c r="R30" s="422">
        <f t="shared" si="3"/>
        <v>6</v>
      </c>
      <c r="S30" s="423">
        <f t="shared" si="4"/>
        <v>87.040800000000004</v>
      </c>
      <c r="T30" s="422">
        <f t="shared" si="5"/>
        <v>44.11724156947087</v>
      </c>
      <c r="U30" s="423">
        <f t="shared" si="6"/>
        <v>3.8400000000000003</v>
      </c>
      <c r="V30" s="24"/>
    </row>
    <row r="31" spans="1:22" ht="12.75">
      <c r="A31" s="173"/>
      <c r="B31" s="9"/>
      <c r="C31" s="413" t="s">
        <v>481</v>
      </c>
      <c r="D31" s="10">
        <v>120</v>
      </c>
      <c r="E31" s="10" t="s">
        <v>14</v>
      </c>
      <c r="F31" s="10">
        <v>100</v>
      </c>
      <c r="G31" s="10" t="s">
        <v>14</v>
      </c>
      <c r="H31" s="10">
        <v>3.2</v>
      </c>
      <c r="I31" s="10" t="s">
        <v>14</v>
      </c>
      <c r="J31" s="10">
        <v>4.5</v>
      </c>
      <c r="K31" s="61"/>
      <c r="L31" s="478">
        <f t="shared" si="0"/>
        <v>9.8533200000000001</v>
      </c>
      <c r="M31" s="436">
        <v>6000</v>
      </c>
      <c r="N31" s="449">
        <f t="shared" si="1"/>
        <v>59.11992</v>
      </c>
      <c r="O31" s="12">
        <v>1</v>
      </c>
      <c r="P31" s="13">
        <v>1</v>
      </c>
      <c r="Q31" s="14">
        <f t="shared" si="2"/>
        <v>1</v>
      </c>
      <c r="R31" s="422">
        <f t="shared" si="3"/>
        <v>6</v>
      </c>
      <c r="S31" s="423">
        <f t="shared" si="4"/>
        <v>59.11992</v>
      </c>
      <c r="T31" s="422">
        <f t="shared" si="5"/>
        <v>64.952726593676033</v>
      </c>
      <c r="U31" s="423">
        <f t="shared" si="6"/>
        <v>3.8399999999999994</v>
      </c>
      <c r="V31" s="24"/>
    </row>
    <row r="32" spans="1:22" ht="12.75">
      <c r="A32" s="173"/>
      <c r="B32" s="9"/>
      <c r="C32" s="413" t="s">
        <v>481</v>
      </c>
      <c r="D32" s="10">
        <v>120</v>
      </c>
      <c r="E32" s="10" t="s">
        <v>14</v>
      </c>
      <c r="F32" s="10">
        <v>100</v>
      </c>
      <c r="G32" s="10" t="s">
        <v>14</v>
      </c>
      <c r="H32" s="10">
        <v>3.2</v>
      </c>
      <c r="I32" s="10" t="s">
        <v>14</v>
      </c>
      <c r="J32" s="10">
        <v>5.5</v>
      </c>
      <c r="K32" s="61"/>
      <c r="L32" s="478">
        <f>((D32-2*J32)*H32+F32*J32*2)*7.85/1000</f>
        <v>11.37308</v>
      </c>
      <c r="M32" s="436">
        <v>6000</v>
      </c>
      <c r="N32" s="449">
        <f>L32*M32/1000</f>
        <v>68.238479999999996</v>
      </c>
      <c r="O32" s="12">
        <v>1</v>
      </c>
      <c r="P32" s="13">
        <v>1</v>
      </c>
      <c r="Q32" s="14">
        <f>O32*P32</f>
        <v>1</v>
      </c>
      <c r="R32" s="422">
        <f>M32*Q32/1000</f>
        <v>6</v>
      </c>
      <c r="S32" s="423">
        <f>N32*Q32</f>
        <v>68.238479999999996</v>
      </c>
      <c r="T32" s="422">
        <f>(D32*2+F32*4)/L32</f>
        <v>56.273234691042354</v>
      </c>
      <c r="U32" s="423">
        <f>T32*S32/1000</f>
        <v>3.8399999999999994</v>
      </c>
      <c r="V32" s="24"/>
    </row>
    <row r="33" spans="1:22" ht="12.75">
      <c r="A33" s="173"/>
      <c r="B33" s="9"/>
      <c r="C33" s="413" t="s">
        <v>481</v>
      </c>
      <c r="D33" s="10">
        <v>120</v>
      </c>
      <c r="E33" s="10" t="s">
        <v>122</v>
      </c>
      <c r="F33" s="10">
        <v>100</v>
      </c>
      <c r="G33" s="10" t="s">
        <v>122</v>
      </c>
      <c r="H33" s="10">
        <v>4.5</v>
      </c>
      <c r="I33" s="10" t="s">
        <v>122</v>
      </c>
      <c r="J33" s="10">
        <v>6</v>
      </c>
      <c r="K33" s="61"/>
      <c r="L33" s="478">
        <f t="shared" si="0"/>
        <v>13.235099999999999</v>
      </c>
      <c r="M33" s="436">
        <v>6000</v>
      </c>
      <c r="N33" s="449">
        <f t="shared" si="1"/>
        <v>79.410599999999988</v>
      </c>
      <c r="O33" s="12">
        <v>1</v>
      </c>
      <c r="P33" s="13">
        <v>1</v>
      </c>
      <c r="Q33" s="14">
        <f t="shared" si="2"/>
        <v>1</v>
      </c>
      <c r="R33" s="422">
        <f t="shared" si="3"/>
        <v>6</v>
      </c>
      <c r="S33" s="423">
        <f t="shared" si="4"/>
        <v>79.410599999999988</v>
      </c>
      <c r="T33" s="422">
        <f t="shared" si="5"/>
        <v>48.356264780772342</v>
      </c>
      <c r="U33" s="423">
        <f t="shared" si="6"/>
        <v>3.8399999999999994</v>
      </c>
      <c r="V33" s="24"/>
    </row>
    <row r="34" spans="1:22" ht="12.75">
      <c r="A34" s="173"/>
      <c r="B34" s="9"/>
      <c r="C34" s="413" t="s">
        <v>481</v>
      </c>
      <c r="D34" s="10">
        <v>120</v>
      </c>
      <c r="E34" s="10" t="s">
        <v>14</v>
      </c>
      <c r="F34" s="10">
        <v>120</v>
      </c>
      <c r="G34" s="10" t="s">
        <v>14</v>
      </c>
      <c r="H34" s="10">
        <v>3</v>
      </c>
      <c r="I34" s="10" t="s">
        <v>14</v>
      </c>
      <c r="J34" s="10">
        <v>3</v>
      </c>
      <c r="K34" s="61"/>
      <c r="L34" s="478">
        <f t="shared" si="0"/>
        <v>8.3366999999999987</v>
      </c>
      <c r="M34" s="436">
        <v>6000</v>
      </c>
      <c r="N34" s="449">
        <f t="shared" si="1"/>
        <v>50.020199999999988</v>
      </c>
      <c r="O34" s="12">
        <v>1</v>
      </c>
      <c r="P34" s="13">
        <v>1</v>
      </c>
      <c r="Q34" s="14">
        <f t="shared" si="2"/>
        <v>1</v>
      </c>
      <c r="R34" s="422">
        <f t="shared" si="3"/>
        <v>6</v>
      </c>
      <c r="S34" s="423">
        <f t="shared" si="4"/>
        <v>50.020199999999988</v>
      </c>
      <c r="T34" s="422">
        <f t="shared" si="5"/>
        <v>86.365108496167565</v>
      </c>
      <c r="U34" s="423">
        <f t="shared" si="6"/>
        <v>4.32</v>
      </c>
      <c r="V34" s="24"/>
    </row>
    <row r="35" spans="1:22" ht="12.75">
      <c r="A35" s="173"/>
      <c r="B35" s="9"/>
      <c r="C35" s="413" t="s">
        <v>481</v>
      </c>
      <c r="D35" s="10">
        <v>120</v>
      </c>
      <c r="E35" s="10" t="s">
        <v>14</v>
      </c>
      <c r="F35" s="10">
        <v>120</v>
      </c>
      <c r="G35" s="10" t="s">
        <v>14</v>
      </c>
      <c r="H35" s="10">
        <v>4</v>
      </c>
      <c r="I35" s="10" t="s">
        <v>14</v>
      </c>
      <c r="J35" s="10">
        <v>6</v>
      </c>
      <c r="K35" s="61"/>
      <c r="L35" s="478">
        <f t="shared" si="0"/>
        <v>14.695199999999998</v>
      </c>
      <c r="M35" s="436">
        <v>6000</v>
      </c>
      <c r="N35" s="449">
        <f t="shared" si="1"/>
        <v>88.171199999999985</v>
      </c>
      <c r="O35" s="12">
        <v>1</v>
      </c>
      <c r="P35" s="13">
        <v>1</v>
      </c>
      <c r="Q35" s="14">
        <f t="shared" si="2"/>
        <v>1</v>
      </c>
      <c r="R35" s="422">
        <f t="shared" si="3"/>
        <v>6</v>
      </c>
      <c r="S35" s="423">
        <f t="shared" si="4"/>
        <v>88.171199999999985</v>
      </c>
      <c r="T35" s="422">
        <f t="shared" si="5"/>
        <v>48.995590396864287</v>
      </c>
      <c r="U35" s="423">
        <f t="shared" si="6"/>
        <v>4.32</v>
      </c>
      <c r="V35" s="24"/>
    </row>
    <row r="36" spans="1:22" ht="12.75">
      <c r="A36" s="173"/>
      <c r="B36" s="9"/>
      <c r="C36" s="413" t="s">
        <v>481</v>
      </c>
      <c r="D36" s="10">
        <v>120</v>
      </c>
      <c r="E36" s="10" t="s">
        <v>14</v>
      </c>
      <c r="F36" s="10">
        <v>120</v>
      </c>
      <c r="G36" s="10" t="s">
        <v>14</v>
      </c>
      <c r="H36" s="10">
        <v>6</v>
      </c>
      <c r="I36" s="10" t="s">
        <v>14</v>
      </c>
      <c r="J36" s="10">
        <v>6</v>
      </c>
      <c r="K36" s="61"/>
      <c r="L36" s="478">
        <f t="shared" si="0"/>
        <v>16.390799999999999</v>
      </c>
      <c r="M36" s="436">
        <v>6000</v>
      </c>
      <c r="N36" s="449">
        <f t="shared" si="1"/>
        <v>98.344799999999992</v>
      </c>
      <c r="O36" s="12">
        <v>1</v>
      </c>
      <c r="P36" s="13">
        <v>1</v>
      </c>
      <c r="Q36" s="14">
        <f t="shared" si="2"/>
        <v>1</v>
      </c>
      <c r="R36" s="422">
        <f t="shared" si="3"/>
        <v>6</v>
      </c>
      <c r="S36" s="423">
        <f t="shared" si="4"/>
        <v>98.344799999999992</v>
      </c>
      <c r="T36" s="422">
        <f t="shared" si="5"/>
        <v>43.927081045464533</v>
      </c>
      <c r="U36" s="423">
        <f t="shared" si="6"/>
        <v>4.32</v>
      </c>
      <c r="V36" s="24"/>
    </row>
    <row r="37" spans="1:22" ht="12.75">
      <c r="A37" s="173"/>
      <c r="B37" s="9"/>
      <c r="C37" s="413" t="s">
        <v>481</v>
      </c>
      <c r="D37" s="10">
        <v>120</v>
      </c>
      <c r="E37" s="10" t="s">
        <v>14</v>
      </c>
      <c r="F37" s="10">
        <v>120</v>
      </c>
      <c r="G37" s="10" t="s">
        <v>14</v>
      </c>
      <c r="H37" s="10">
        <v>2.2999999999999998</v>
      </c>
      <c r="I37" s="10" t="s">
        <v>14</v>
      </c>
      <c r="J37" s="10">
        <v>3.2</v>
      </c>
      <c r="K37" s="61"/>
      <c r="L37" s="478">
        <f t="shared" si="0"/>
        <v>8.0798479999999984</v>
      </c>
      <c r="M37" s="436">
        <v>6000</v>
      </c>
      <c r="N37" s="449">
        <f t="shared" si="1"/>
        <v>48.47908799999999</v>
      </c>
      <c r="O37" s="12">
        <v>1</v>
      </c>
      <c r="P37" s="13">
        <v>1</v>
      </c>
      <c r="Q37" s="14">
        <f t="shared" si="2"/>
        <v>1</v>
      </c>
      <c r="R37" s="422">
        <f t="shared" si="3"/>
        <v>6</v>
      </c>
      <c r="S37" s="423">
        <f t="shared" si="4"/>
        <v>48.47908799999999</v>
      </c>
      <c r="T37" s="422">
        <f t="shared" si="5"/>
        <v>89.110587228868681</v>
      </c>
      <c r="U37" s="423">
        <f t="shared" si="6"/>
        <v>4.32</v>
      </c>
      <c r="V37" s="24"/>
    </row>
    <row r="38" spans="1:22" ht="12.75">
      <c r="A38" s="173"/>
      <c r="B38" s="9"/>
      <c r="C38" s="413" t="s">
        <v>481</v>
      </c>
      <c r="D38" s="10">
        <v>120</v>
      </c>
      <c r="E38" s="10" t="s">
        <v>14</v>
      </c>
      <c r="F38" s="10">
        <v>120</v>
      </c>
      <c r="G38" s="10" t="s">
        <v>14</v>
      </c>
      <c r="H38" s="10">
        <v>3.2</v>
      </c>
      <c r="I38" s="10" t="s">
        <v>14</v>
      </c>
      <c r="J38" s="10">
        <v>4.5</v>
      </c>
      <c r="K38" s="61"/>
      <c r="L38" s="478">
        <f t="shared" si="0"/>
        <v>11.26632</v>
      </c>
      <c r="M38" s="436">
        <v>6000</v>
      </c>
      <c r="N38" s="449">
        <f t="shared" si="1"/>
        <v>67.597920000000002</v>
      </c>
      <c r="O38" s="12">
        <v>1</v>
      </c>
      <c r="P38" s="13">
        <v>1</v>
      </c>
      <c r="Q38" s="14">
        <f t="shared" si="2"/>
        <v>1</v>
      </c>
      <c r="R38" s="422">
        <f t="shared" si="3"/>
        <v>6</v>
      </c>
      <c r="S38" s="423">
        <f t="shared" si="4"/>
        <v>67.597920000000002</v>
      </c>
      <c r="T38" s="422">
        <f t="shared" si="5"/>
        <v>63.907291821996886</v>
      </c>
      <c r="U38" s="423">
        <f t="shared" si="6"/>
        <v>4.32</v>
      </c>
      <c r="V38" s="24"/>
    </row>
    <row r="39" spans="1:22" ht="12.75">
      <c r="A39" s="173"/>
      <c r="B39" s="9"/>
      <c r="C39" s="413" t="s">
        <v>481</v>
      </c>
      <c r="D39" s="10">
        <v>120</v>
      </c>
      <c r="E39" s="10" t="s">
        <v>14</v>
      </c>
      <c r="F39" s="10">
        <v>120</v>
      </c>
      <c r="G39" s="10" t="s">
        <v>14</v>
      </c>
      <c r="H39" s="10">
        <v>4.5</v>
      </c>
      <c r="I39" s="10" t="s">
        <v>14</v>
      </c>
      <c r="J39" s="10">
        <v>6</v>
      </c>
      <c r="K39" s="61"/>
      <c r="L39" s="478">
        <f t="shared" si="0"/>
        <v>15.119099999999998</v>
      </c>
      <c r="M39" s="436">
        <v>6000</v>
      </c>
      <c r="N39" s="449">
        <f t="shared" si="1"/>
        <v>90.71459999999999</v>
      </c>
      <c r="O39" s="12">
        <v>1</v>
      </c>
      <c r="P39" s="13">
        <v>1</v>
      </c>
      <c r="Q39" s="14">
        <f t="shared" si="2"/>
        <v>1</v>
      </c>
      <c r="R39" s="422">
        <f t="shared" si="3"/>
        <v>6</v>
      </c>
      <c r="S39" s="423">
        <f t="shared" si="4"/>
        <v>90.71459999999999</v>
      </c>
      <c r="T39" s="422">
        <f t="shared" si="5"/>
        <v>47.621882254896128</v>
      </c>
      <c r="U39" s="423">
        <f t="shared" si="6"/>
        <v>4.32</v>
      </c>
      <c r="V39" s="24"/>
    </row>
    <row r="40" spans="1:22" ht="12.75">
      <c r="A40" s="173"/>
      <c r="B40" s="9"/>
      <c r="C40" s="413" t="s">
        <v>481</v>
      </c>
      <c r="D40" s="10">
        <v>120</v>
      </c>
      <c r="E40" s="10" t="s">
        <v>14</v>
      </c>
      <c r="F40" s="10">
        <v>120</v>
      </c>
      <c r="G40" s="10" t="s">
        <v>14</v>
      </c>
      <c r="H40" s="10">
        <v>4.5</v>
      </c>
      <c r="I40" s="10" t="s">
        <v>14</v>
      </c>
      <c r="J40" s="10">
        <v>4.5</v>
      </c>
      <c r="K40" s="61"/>
      <c r="L40" s="478">
        <f t="shared" si="0"/>
        <v>12.399074999999998</v>
      </c>
      <c r="M40" s="436">
        <v>6000</v>
      </c>
      <c r="N40" s="449">
        <f t="shared" si="1"/>
        <v>74.394449999999978</v>
      </c>
      <c r="O40" s="12">
        <v>1</v>
      </c>
      <c r="P40" s="13">
        <v>1</v>
      </c>
      <c r="Q40" s="14">
        <f t="shared" si="2"/>
        <v>1</v>
      </c>
      <c r="R40" s="422">
        <f t="shared" si="3"/>
        <v>6</v>
      </c>
      <c r="S40" s="423">
        <f t="shared" si="4"/>
        <v>74.394449999999978</v>
      </c>
      <c r="T40" s="422">
        <f t="shared" si="5"/>
        <v>58.068847877765087</v>
      </c>
      <c r="U40" s="423">
        <f t="shared" si="6"/>
        <v>4.32</v>
      </c>
      <c r="V40" s="24"/>
    </row>
    <row r="41" spans="1:22" ht="12.75">
      <c r="A41" s="173"/>
      <c r="B41" s="9"/>
      <c r="C41" s="413" t="s">
        <v>481</v>
      </c>
      <c r="D41" s="10">
        <v>125</v>
      </c>
      <c r="E41" s="10" t="s">
        <v>14</v>
      </c>
      <c r="F41" s="10">
        <v>60</v>
      </c>
      <c r="G41" s="10" t="s">
        <v>14</v>
      </c>
      <c r="H41" s="10">
        <v>6</v>
      </c>
      <c r="I41" s="10" t="s">
        <v>14</v>
      </c>
      <c r="J41" s="10">
        <v>8</v>
      </c>
      <c r="K41" s="61"/>
      <c r="L41" s="478">
        <f t="shared" si="0"/>
        <v>12.6699</v>
      </c>
      <c r="M41" s="436">
        <v>6000</v>
      </c>
      <c r="N41" s="449">
        <f t="shared" si="1"/>
        <v>76.01939999999999</v>
      </c>
      <c r="O41" s="12">
        <v>1</v>
      </c>
      <c r="P41" s="13">
        <v>1</v>
      </c>
      <c r="Q41" s="14">
        <f t="shared" si="2"/>
        <v>1</v>
      </c>
      <c r="R41" s="422">
        <f t="shared" si="3"/>
        <v>6</v>
      </c>
      <c r="S41" s="423">
        <f t="shared" si="4"/>
        <v>76.01939999999999</v>
      </c>
      <c r="T41" s="422">
        <f t="shared" si="5"/>
        <v>38.67433839256821</v>
      </c>
      <c r="U41" s="423">
        <f t="shared" si="6"/>
        <v>2.9399999999999995</v>
      </c>
      <c r="V41" s="24"/>
    </row>
    <row r="42" spans="1:22" ht="12.75">
      <c r="A42" s="173"/>
      <c r="B42" s="9"/>
      <c r="C42" s="413" t="s">
        <v>481</v>
      </c>
      <c r="D42" s="10">
        <v>125</v>
      </c>
      <c r="E42" s="10" t="s">
        <v>14</v>
      </c>
      <c r="F42" s="10">
        <v>125</v>
      </c>
      <c r="G42" s="10" t="s">
        <v>14</v>
      </c>
      <c r="H42" s="10">
        <v>6</v>
      </c>
      <c r="I42" s="10" t="s">
        <v>14</v>
      </c>
      <c r="J42" s="10">
        <v>8</v>
      </c>
      <c r="K42" s="61"/>
      <c r="L42" s="478">
        <f t="shared" si="0"/>
        <v>20.833899999999996</v>
      </c>
      <c r="M42" s="436">
        <v>6000</v>
      </c>
      <c r="N42" s="449">
        <f t="shared" si="1"/>
        <v>125.00339999999998</v>
      </c>
      <c r="O42" s="12">
        <v>1</v>
      </c>
      <c r="P42" s="13">
        <v>1</v>
      </c>
      <c r="Q42" s="14">
        <f t="shared" si="2"/>
        <v>1</v>
      </c>
      <c r="R42" s="422">
        <f t="shared" si="3"/>
        <v>6</v>
      </c>
      <c r="S42" s="423">
        <f t="shared" si="4"/>
        <v>125.00339999999998</v>
      </c>
      <c r="T42" s="422">
        <f t="shared" si="5"/>
        <v>35.999020826633519</v>
      </c>
      <c r="U42" s="423">
        <f t="shared" si="6"/>
        <v>4.5</v>
      </c>
      <c r="V42" s="24"/>
    </row>
    <row r="43" spans="1:22" ht="12.75">
      <c r="A43" s="173"/>
      <c r="B43" s="9"/>
      <c r="C43" s="413" t="s">
        <v>481</v>
      </c>
      <c r="D43" s="10">
        <v>125</v>
      </c>
      <c r="E43" s="10" t="s">
        <v>14</v>
      </c>
      <c r="F43" s="10">
        <v>125</v>
      </c>
      <c r="G43" s="10" t="s">
        <v>14</v>
      </c>
      <c r="H43" s="10">
        <v>3.2</v>
      </c>
      <c r="I43" s="10" t="s">
        <v>14</v>
      </c>
      <c r="J43" s="10">
        <v>4.5</v>
      </c>
      <c r="K43" s="61"/>
      <c r="L43" s="478">
        <f t="shared" si="0"/>
        <v>11.74517</v>
      </c>
      <c r="M43" s="436">
        <v>6000</v>
      </c>
      <c r="N43" s="449">
        <f t="shared" si="1"/>
        <v>70.47102000000001</v>
      </c>
      <c r="O43" s="12">
        <v>1</v>
      </c>
      <c r="P43" s="13">
        <v>1</v>
      </c>
      <c r="Q43" s="14">
        <f t="shared" si="2"/>
        <v>1</v>
      </c>
      <c r="R43" s="422">
        <f t="shared" si="3"/>
        <v>6</v>
      </c>
      <c r="S43" s="423">
        <f t="shared" si="4"/>
        <v>70.47102000000001</v>
      </c>
      <c r="T43" s="422">
        <f t="shared" si="5"/>
        <v>63.856036140813629</v>
      </c>
      <c r="U43" s="423">
        <f t="shared" si="6"/>
        <v>4.5000000000000009</v>
      </c>
      <c r="V43" s="24"/>
    </row>
    <row r="44" spans="1:22" ht="12.75">
      <c r="A44" s="173"/>
      <c r="B44" s="9"/>
      <c r="C44" s="413" t="s">
        <v>481</v>
      </c>
      <c r="D44" s="10">
        <v>125</v>
      </c>
      <c r="E44" s="10" t="s">
        <v>14</v>
      </c>
      <c r="F44" s="10">
        <v>125</v>
      </c>
      <c r="G44" s="10" t="s">
        <v>14</v>
      </c>
      <c r="H44" s="10">
        <v>4.5</v>
      </c>
      <c r="I44" s="10" t="s">
        <v>14</v>
      </c>
      <c r="J44" s="10">
        <v>6</v>
      </c>
      <c r="K44" s="61"/>
      <c r="L44" s="478">
        <f t="shared" si="0"/>
        <v>15.766724999999999</v>
      </c>
      <c r="M44" s="436">
        <v>6000</v>
      </c>
      <c r="N44" s="449">
        <f t="shared" si="1"/>
        <v>94.600349999999992</v>
      </c>
      <c r="O44" s="12">
        <v>1</v>
      </c>
      <c r="P44" s="13">
        <v>1</v>
      </c>
      <c r="Q44" s="14">
        <f t="shared" si="2"/>
        <v>1</v>
      </c>
      <c r="R44" s="422">
        <f t="shared" si="3"/>
        <v>6</v>
      </c>
      <c r="S44" s="423">
        <f t="shared" si="4"/>
        <v>94.600349999999992</v>
      </c>
      <c r="T44" s="422">
        <f t="shared" si="5"/>
        <v>47.568534365887658</v>
      </c>
      <c r="U44" s="423">
        <f t="shared" si="6"/>
        <v>4.5</v>
      </c>
      <c r="V44" s="24"/>
    </row>
    <row r="45" spans="1:22" ht="12.75">
      <c r="A45" s="173"/>
      <c r="B45" s="9"/>
      <c r="C45" s="413" t="s">
        <v>481</v>
      </c>
      <c r="D45" s="10">
        <v>127</v>
      </c>
      <c r="E45" s="10" t="s">
        <v>14</v>
      </c>
      <c r="F45" s="10">
        <v>120</v>
      </c>
      <c r="G45" s="10" t="s">
        <v>14</v>
      </c>
      <c r="H45" s="10">
        <v>3</v>
      </c>
      <c r="I45" s="10" t="s">
        <v>14</v>
      </c>
      <c r="J45" s="10">
        <v>3</v>
      </c>
      <c r="K45" s="61"/>
      <c r="L45" s="478">
        <f t="shared" si="0"/>
        <v>8.5015499999999999</v>
      </c>
      <c r="M45" s="436">
        <v>6000</v>
      </c>
      <c r="N45" s="449">
        <f t="shared" si="1"/>
        <v>51.009300000000003</v>
      </c>
      <c r="O45" s="12">
        <v>1</v>
      </c>
      <c r="P45" s="13">
        <v>1</v>
      </c>
      <c r="Q45" s="14">
        <f t="shared" si="2"/>
        <v>1</v>
      </c>
      <c r="R45" s="422">
        <f t="shared" si="3"/>
        <v>6</v>
      </c>
      <c r="S45" s="423">
        <f t="shared" si="4"/>
        <v>51.009300000000003</v>
      </c>
      <c r="T45" s="422">
        <f t="shared" si="5"/>
        <v>86.337197334603687</v>
      </c>
      <c r="U45" s="423">
        <f t="shared" si="6"/>
        <v>4.4039999999999999</v>
      </c>
      <c r="V45" s="24"/>
    </row>
    <row r="46" spans="1:22" ht="12.75">
      <c r="A46" s="173"/>
      <c r="B46" s="9"/>
      <c r="C46" s="413" t="s">
        <v>481</v>
      </c>
      <c r="D46" s="10">
        <v>133</v>
      </c>
      <c r="E46" s="10" t="s">
        <v>14</v>
      </c>
      <c r="F46" s="10">
        <v>140</v>
      </c>
      <c r="G46" s="10" t="s">
        <v>14</v>
      </c>
      <c r="H46" s="10">
        <v>6</v>
      </c>
      <c r="I46" s="10" t="s">
        <v>14</v>
      </c>
      <c r="J46" s="10">
        <v>8</v>
      </c>
      <c r="K46" s="61"/>
      <c r="L46" s="478">
        <f t="shared" si="0"/>
        <v>23.0947</v>
      </c>
      <c r="M46" s="436">
        <v>6000</v>
      </c>
      <c r="N46" s="449">
        <f t="shared" si="1"/>
        <v>138.56820000000002</v>
      </c>
      <c r="O46" s="12">
        <v>1</v>
      </c>
      <c r="P46" s="13">
        <v>1</v>
      </c>
      <c r="Q46" s="14">
        <f t="shared" si="2"/>
        <v>1</v>
      </c>
      <c r="R46" s="422">
        <f t="shared" si="3"/>
        <v>6</v>
      </c>
      <c r="S46" s="423">
        <f t="shared" si="4"/>
        <v>138.56820000000002</v>
      </c>
      <c r="T46" s="422">
        <f t="shared" si="5"/>
        <v>35.765781759451301</v>
      </c>
      <c r="U46" s="423">
        <f t="shared" si="6"/>
        <v>4.9560000000000004</v>
      </c>
      <c r="V46" s="24"/>
    </row>
    <row r="47" spans="1:22" ht="12.75">
      <c r="A47" s="173"/>
      <c r="B47" s="9"/>
      <c r="C47" s="413" t="s">
        <v>481</v>
      </c>
      <c r="D47" s="10">
        <v>133</v>
      </c>
      <c r="E47" s="10" t="s">
        <v>14</v>
      </c>
      <c r="F47" s="10">
        <v>140</v>
      </c>
      <c r="G47" s="10" t="s">
        <v>14</v>
      </c>
      <c r="H47" s="10">
        <v>5.5</v>
      </c>
      <c r="I47" s="10" t="s">
        <v>14</v>
      </c>
      <c r="J47" s="10">
        <v>8</v>
      </c>
      <c r="K47" s="61"/>
      <c r="L47" s="478">
        <f t="shared" si="0"/>
        <v>22.635475</v>
      </c>
      <c r="M47" s="436">
        <v>6000</v>
      </c>
      <c r="N47" s="449">
        <f t="shared" si="1"/>
        <v>135.81285</v>
      </c>
      <c r="O47" s="12">
        <v>1</v>
      </c>
      <c r="P47" s="13">
        <v>1</v>
      </c>
      <c r="Q47" s="14">
        <f t="shared" si="2"/>
        <v>1</v>
      </c>
      <c r="R47" s="422">
        <f t="shared" si="3"/>
        <v>6</v>
      </c>
      <c r="S47" s="423">
        <f t="shared" si="4"/>
        <v>135.81285</v>
      </c>
      <c r="T47" s="422">
        <f t="shared" si="5"/>
        <v>36.49139238297407</v>
      </c>
      <c r="U47" s="423">
        <f t="shared" si="6"/>
        <v>4.9560000000000004</v>
      </c>
      <c r="V47" s="24"/>
    </row>
    <row r="48" spans="1:22" ht="12.75">
      <c r="A48" s="173"/>
      <c r="B48" s="9"/>
      <c r="C48" s="413" t="s">
        <v>481</v>
      </c>
      <c r="D48" s="10">
        <v>133</v>
      </c>
      <c r="E48" s="10" t="s">
        <v>14</v>
      </c>
      <c r="F48" s="10">
        <v>140</v>
      </c>
      <c r="G48" s="10" t="s">
        <v>14</v>
      </c>
      <c r="H48" s="10">
        <v>5.5</v>
      </c>
      <c r="I48" s="10" t="s">
        <v>14</v>
      </c>
      <c r="J48" s="10">
        <v>8.5</v>
      </c>
      <c r="K48" s="61"/>
      <c r="L48" s="478">
        <f t="shared" si="0"/>
        <v>23.691299999999998</v>
      </c>
      <c r="M48" s="436">
        <v>6000</v>
      </c>
      <c r="N48" s="449">
        <f t="shared" si="1"/>
        <v>142.14779999999999</v>
      </c>
      <c r="O48" s="12">
        <v>1</v>
      </c>
      <c r="P48" s="13">
        <v>1</v>
      </c>
      <c r="Q48" s="14">
        <f t="shared" si="2"/>
        <v>1</v>
      </c>
      <c r="R48" s="422">
        <f t="shared" si="3"/>
        <v>6</v>
      </c>
      <c r="S48" s="423">
        <f t="shared" si="4"/>
        <v>142.14779999999999</v>
      </c>
      <c r="T48" s="422">
        <f t="shared" si="5"/>
        <v>34.865119263189442</v>
      </c>
      <c r="U48" s="423">
        <f t="shared" si="6"/>
        <v>4.9560000000000004</v>
      </c>
      <c r="V48" s="24"/>
    </row>
    <row r="49" spans="1:22" ht="12.75">
      <c r="A49" s="173"/>
      <c r="B49" s="9"/>
      <c r="C49" s="413" t="s">
        <v>481</v>
      </c>
      <c r="D49" s="10">
        <v>136</v>
      </c>
      <c r="E49" s="10" t="s">
        <v>14</v>
      </c>
      <c r="F49" s="10">
        <v>116</v>
      </c>
      <c r="G49" s="10" t="s">
        <v>14</v>
      </c>
      <c r="H49" s="10">
        <v>20.5</v>
      </c>
      <c r="I49" s="10" t="s">
        <v>14</v>
      </c>
      <c r="J49" s="10">
        <v>22</v>
      </c>
      <c r="K49" s="61"/>
      <c r="L49" s="478">
        <f t="shared" si="0"/>
        <v>54.871499999999997</v>
      </c>
      <c r="M49" s="436">
        <v>6000</v>
      </c>
      <c r="N49" s="449">
        <f t="shared" si="1"/>
        <v>329.22899999999998</v>
      </c>
      <c r="O49" s="12">
        <v>1</v>
      </c>
      <c r="P49" s="13">
        <v>1</v>
      </c>
      <c r="Q49" s="14">
        <f t="shared" si="2"/>
        <v>1</v>
      </c>
      <c r="R49" s="422">
        <f t="shared" si="3"/>
        <v>6</v>
      </c>
      <c r="S49" s="423">
        <f t="shared" si="4"/>
        <v>329.22899999999998</v>
      </c>
      <c r="T49" s="422">
        <f t="shared" si="5"/>
        <v>13.413156192194492</v>
      </c>
      <c r="U49" s="423">
        <f t="shared" si="6"/>
        <v>4.4160000000000004</v>
      </c>
      <c r="V49" s="24"/>
    </row>
    <row r="50" spans="1:22" ht="12.75">
      <c r="A50" s="173"/>
      <c r="B50" s="9"/>
      <c r="C50" s="413" t="s">
        <v>481</v>
      </c>
      <c r="D50" s="10">
        <v>133</v>
      </c>
      <c r="E50" s="10" t="s">
        <v>14</v>
      </c>
      <c r="F50" s="10">
        <v>140</v>
      </c>
      <c r="G50" s="10" t="s">
        <v>14</v>
      </c>
      <c r="H50" s="10">
        <v>5.6</v>
      </c>
      <c r="I50" s="10" t="s">
        <v>14</v>
      </c>
      <c r="J50" s="10">
        <v>8.6</v>
      </c>
      <c r="K50" s="61"/>
      <c r="L50" s="478">
        <f t="shared" si="0"/>
        <v>23.993368</v>
      </c>
      <c r="M50" s="436">
        <v>6000</v>
      </c>
      <c r="N50" s="449">
        <f t="shared" si="1"/>
        <v>143.96020800000002</v>
      </c>
      <c r="O50" s="12">
        <v>1</v>
      </c>
      <c r="P50" s="13">
        <v>1</v>
      </c>
      <c r="Q50" s="14">
        <f t="shared" si="2"/>
        <v>1</v>
      </c>
      <c r="R50" s="422">
        <f t="shared" si="3"/>
        <v>6</v>
      </c>
      <c r="S50" s="423">
        <f t="shared" si="4"/>
        <v>143.96020800000002</v>
      </c>
      <c r="T50" s="422">
        <f t="shared" si="5"/>
        <v>34.426179767675798</v>
      </c>
      <c r="U50" s="423">
        <f t="shared" si="6"/>
        <v>4.9560000000000004</v>
      </c>
      <c r="V50" s="24"/>
    </row>
    <row r="51" spans="1:22" ht="12.75">
      <c r="A51" s="173"/>
      <c r="B51" s="9"/>
      <c r="C51" s="413" t="s">
        <v>481</v>
      </c>
      <c r="D51" s="10">
        <v>133</v>
      </c>
      <c r="E51" s="10" t="s">
        <v>14</v>
      </c>
      <c r="F51" s="10">
        <v>140</v>
      </c>
      <c r="G51" s="10" t="s">
        <v>14</v>
      </c>
      <c r="H51" s="10">
        <v>5.6</v>
      </c>
      <c r="I51" s="10" t="s">
        <v>14</v>
      </c>
      <c r="J51" s="10">
        <v>8.8000000000000007</v>
      </c>
      <c r="K51" s="61"/>
      <c r="L51" s="478">
        <f t="shared" si="0"/>
        <v>24.415384</v>
      </c>
      <c r="M51" s="436">
        <v>6000</v>
      </c>
      <c r="N51" s="449">
        <f t="shared" si="1"/>
        <v>146.49230399999999</v>
      </c>
      <c r="O51" s="12">
        <v>1</v>
      </c>
      <c r="P51" s="13">
        <v>1</v>
      </c>
      <c r="Q51" s="14">
        <f t="shared" si="2"/>
        <v>1</v>
      </c>
      <c r="R51" s="422">
        <f t="shared" si="3"/>
        <v>6</v>
      </c>
      <c r="S51" s="423">
        <f t="shared" si="4"/>
        <v>146.49230399999999</v>
      </c>
      <c r="T51" s="422">
        <f t="shared" si="5"/>
        <v>33.831128767010178</v>
      </c>
      <c r="U51" s="423">
        <f t="shared" si="6"/>
        <v>4.9560000000000004</v>
      </c>
      <c r="V51" s="24"/>
    </row>
    <row r="52" spans="1:22" ht="12.75">
      <c r="A52" s="173"/>
      <c r="B52" s="9"/>
      <c r="C52" s="413" t="s">
        <v>481</v>
      </c>
      <c r="D52" s="10">
        <v>133</v>
      </c>
      <c r="E52" s="10" t="s">
        <v>14</v>
      </c>
      <c r="F52" s="10">
        <v>140</v>
      </c>
      <c r="G52" s="10" t="s">
        <v>14</v>
      </c>
      <c r="H52" s="10">
        <v>5.67</v>
      </c>
      <c r="I52" s="10" t="s">
        <v>14</v>
      </c>
      <c r="J52" s="10">
        <v>8.8000000000000007</v>
      </c>
      <c r="K52" s="61"/>
      <c r="L52" s="478">
        <f>((D52-2*J52)*H52+F52*J52*2)*7.85/1000</f>
        <v>24.478796300000003</v>
      </c>
      <c r="M52" s="436">
        <v>6000</v>
      </c>
      <c r="N52" s="449">
        <f>L52*M52/1000</f>
        <v>146.87277780000002</v>
      </c>
      <c r="O52" s="12">
        <v>1</v>
      </c>
      <c r="P52" s="13">
        <v>1</v>
      </c>
      <c r="Q52" s="14">
        <f>O52*P52</f>
        <v>1</v>
      </c>
      <c r="R52" s="422">
        <f>M52*Q52/1000</f>
        <v>6</v>
      </c>
      <c r="S52" s="423">
        <f>N52*Q52</f>
        <v>146.87277780000002</v>
      </c>
      <c r="T52" s="422">
        <f>(D52*2+F52*4)/L52</f>
        <v>33.743489258089049</v>
      </c>
      <c r="U52" s="423">
        <f>T52*S52/1000</f>
        <v>4.9560000000000013</v>
      </c>
      <c r="V52" s="24"/>
    </row>
    <row r="53" spans="1:22" ht="12.75">
      <c r="A53" s="173"/>
      <c r="B53" s="9"/>
      <c r="C53" s="413" t="s">
        <v>481</v>
      </c>
      <c r="D53" s="10">
        <v>140</v>
      </c>
      <c r="E53" s="10" t="s">
        <v>14</v>
      </c>
      <c r="F53" s="10">
        <v>100</v>
      </c>
      <c r="G53" s="10" t="s">
        <v>14</v>
      </c>
      <c r="H53" s="10">
        <v>3.2</v>
      </c>
      <c r="I53" s="10" t="s">
        <v>14</v>
      </c>
      <c r="J53" s="10">
        <v>5.5</v>
      </c>
      <c r="K53" s="61"/>
      <c r="L53" s="478">
        <f t="shared" si="0"/>
        <v>11.87548</v>
      </c>
      <c r="M53" s="436">
        <v>6000</v>
      </c>
      <c r="N53" s="449">
        <f t="shared" si="1"/>
        <v>71.252880000000005</v>
      </c>
      <c r="O53" s="12">
        <v>1</v>
      </c>
      <c r="P53" s="13">
        <v>1</v>
      </c>
      <c r="Q53" s="14">
        <f t="shared" si="2"/>
        <v>1</v>
      </c>
      <c r="R53" s="422">
        <f t="shared" si="3"/>
        <v>6</v>
      </c>
      <c r="S53" s="423">
        <f t="shared" si="4"/>
        <v>71.252880000000005</v>
      </c>
      <c r="T53" s="422">
        <f t="shared" si="5"/>
        <v>57.260843351174017</v>
      </c>
      <c r="U53" s="423">
        <f t="shared" si="6"/>
        <v>4.08</v>
      </c>
      <c r="V53" s="24"/>
    </row>
    <row r="54" spans="1:22" ht="12.75">
      <c r="A54" s="173"/>
      <c r="B54" s="9"/>
      <c r="C54" s="413" t="s">
        <v>481</v>
      </c>
      <c r="D54" s="10">
        <v>150</v>
      </c>
      <c r="E54" s="10" t="s">
        <v>14</v>
      </c>
      <c r="F54" s="10">
        <v>50</v>
      </c>
      <c r="G54" s="10" t="s">
        <v>14</v>
      </c>
      <c r="H54" s="10">
        <v>3.2</v>
      </c>
      <c r="I54" s="10" t="s">
        <v>14</v>
      </c>
      <c r="J54" s="10">
        <v>3.2</v>
      </c>
      <c r="K54" s="61"/>
      <c r="L54" s="478">
        <f t="shared" si="0"/>
        <v>6.1192320000000002</v>
      </c>
      <c r="M54" s="436">
        <v>6000</v>
      </c>
      <c r="N54" s="449">
        <f t="shared" si="1"/>
        <v>36.715392000000001</v>
      </c>
      <c r="O54" s="12">
        <v>1</v>
      </c>
      <c r="P54" s="13">
        <v>1</v>
      </c>
      <c r="Q54" s="14">
        <f t="shared" si="2"/>
        <v>1</v>
      </c>
      <c r="R54" s="422">
        <f t="shared" si="3"/>
        <v>6</v>
      </c>
      <c r="S54" s="423">
        <f t="shared" si="4"/>
        <v>36.715392000000001</v>
      </c>
      <c r="T54" s="422">
        <f t="shared" si="5"/>
        <v>81.709600158974197</v>
      </c>
      <c r="U54" s="423">
        <f t="shared" si="6"/>
        <v>3</v>
      </c>
      <c r="V54" s="24"/>
    </row>
    <row r="55" spans="1:22" ht="12.75">
      <c r="A55" s="173"/>
      <c r="B55" s="9"/>
      <c r="C55" s="413" t="s">
        <v>481</v>
      </c>
      <c r="D55" s="10">
        <v>150</v>
      </c>
      <c r="E55" s="10" t="s">
        <v>14</v>
      </c>
      <c r="F55" s="10">
        <v>60</v>
      </c>
      <c r="G55" s="10" t="s">
        <v>14</v>
      </c>
      <c r="H55" s="10">
        <v>2.2999999999999998</v>
      </c>
      <c r="I55" s="10" t="s">
        <v>14</v>
      </c>
      <c r="J55" s="10">
        <v>2.2999999999999998</v>
      </c>
      <c r="K55" s="61"/>
      <c r="L55" s="478">
        <f t="shared" si="0"/>
        <v>4.7917969999999999</v>
      </c>
      <c r="M55" s="436">
        <v>6000</v>
      </c>
      <c r="N55" s="449">
        <f t="shared" si="1"/>
        <v>28.750782000000001</v>
      </c>
      <c r="O55" s="12">
        <v>1</v>
      </c>
      <c r="P55" s="13">
        <v>1</v>
      </c>
      <c r="Q55" s="14">
        <f t="shared" si="2"/>
        <v>1</v>
      </c>
      <c r="R55" s="422">
        <f t="shared" si="3"/>
        <v>6</v>
      </c>
      <c r="S55" s="423">
        <f t="shared" si="4"/>
        <v>28.750782000000001</v>
      </c>
      <c r="T55" s="422">
        <f t="shared" si="5"/>
        <v>112.69258693554841</v>
      </c>
      <c r="U55" s="423">
        <f t="shared" si="6"/>
        <v>3.2400000000000007</v>
      </c>
      <c r="V55" s="24"/>
    </row>
    <row r="56" spans="1:22" ht="12.75">
      <c r="A56" s="173"/>
      <c r="B56" s="9"/>
      <c r="C56" s="413" t="s">
        <v>481</v>
      </c>
      <c r="D56" s="10">
        <v>150</v>
      </c>
      <c r="E56" s="10" t="s">
        <v>14</v>
      </c>
      <c r="F56" s="10">
        <v>75</v>
      </c>
      <c r="G56" s="10" t="s">
        <v>14</v>
      </c>
      <c r="H56" s="10">
        <v>3</v>
      </c>
      <c r="I56" s="10" t="s">
        <v>14</v>
      </c>
      <c r="J56" s="10">
        <v>3</v>
      </c>
      <c r="K56" s="61"/>
      <c r="L56" s="478">
        <f t="shared" si="0"/>
        <v>6.9237000000000002</v>
      </c>
      <c r="M56" s="436">
        <v>6000</v>
      </c>
      <c r="N56" s="449">
        <f t="shared" si="1"/>
        <v>41.542200000000001</v>
      </c>
      <c r="O56" s="12">
        <v>1</v>
      </c>
      <c r="P56" s="13">
        <v>1</v>
      </c>
      <c r="Q56" s="14">
        <f t="shared" si="2"/>
        <v>1</v>
      </c>
      <c r="R56" s="422">
        <f t="shared" si="3"/>
        <v>6</v>
      </c>
      <c r="S56" s="423">
        <f t="shared" si="4"/>
        <v>41.542200000000001</v>
      </c>
      <c r="T56" s="422">
        <f t="shared" si="5"/>
        <v>86.658867368603495</v>
      </c>
      <c r="U56" s="423">
        <f t="shared" si="6"/>
        <v>3.6</v>
      </c>
      <c r="V56" s="24"/>
    </row>
    <row r="57" spans="1:22" ht="12.75">
      <c r="A57" s="173"/>
      <c r="B57" s="9"/>
      <c r="C57" s="413" t="s">
        <v>482</v>
      </c>
      <c r="D57" s="10">
        <v>150</v>
      </c>
      <c r="E57" s="10" t="s">
        <v>14</v>
      </c>
      <c r="F57" s="10">
        <v>75</v>
      </c>
      <c r="G57" s="10" t="s">
        <v>14</v>
      </c>
      <c r="H57" s="10">
        <v>4</v>
      </c>
      <c r="I57" s="10" t="s">
        <v>14</v>
      </c>
      <c r="J57" s="10">
        <v>4</v>
      </c>
      <c r="K57" s="61"/>
      <c r="L57" s="478">
        <f t="shared" si="0"/>
        <v>9.1687999999999992</v>
      </c>
      <c r="M57" s="436">
        <v>6000</v>
      </c>
      <c r="N57" s="449">
        <f t="shared" si="1"/>
        <v>55.012799999999999</v>
      </c>
      <c r="O57" s="12">
        <v>1</v>
      </c>
      <c r="P57" s="13">
        <v>1</v>
      </c>
      <c r="Q57" s="14">
        <f t="shared" si="2"/>
        <v>1</v>
      </c>
      <c r="R57" s="422">
        <f t="shared" si="3"/>
        <v>6</v>
      </c>
      <c r="S57" s="423">
        <f t="shared" si="4"/>
        <v>55.012799999999999</v>
      </c>
      <c r="T57" s="422">
        <f t="shared" si="5"/>
        <v>65.439315941017369</v>
      </c>
      <c r="U57" s="423">
        <f t="shared" si="6"/>
        <v>3.6000000000000005</v>
      </c>
      <c r="V57" s="24"/>
    </row>
    <row r="58" spans="1:22" ht="12.75">
      <c r="A58" s="173"/>
      <c r="B58" s="9"/>
      <c r="C58" s="413" t="s">
        <v>482</v>
      </c>
      <c r="D58" s="10">
        <v>150</v>
      </c>
      <c r="E58" s="10" t="s">
        <v>14</v>
      </c>
      <c r="F58" s="10">
        <v>75</v>
      </c>
      <c r="G58" s="10" t="s">
        <v>14</v>
      </c>
      <c r="H58" s="10">
        <v>5</v>
      </c>
      <c r="I58" s="10" t="s">
        <v>14</v>
      </c>
      <c r="J58" s="10">
        <v>7</v>
      </c>
      <c r="K58" s="61"/>
      <c r="L58" s="478">
        <f t="shared" si="0"/>
        <v>13.580500000000001</v>
      </c>
      <c r="M58" s="436">
        <v>6000</v>
      </c>
      <c r="N58" s="449">
        <f t="shared" si="1"/>
        <v>81.483000000000004</v>
      </c>
      <c r="O58" s="12">
        <v>1</v>
      </c>
      <c r="P58" s="13">
        <v>1</v>
      </c>
      <c r="Q58" s="14">
        <f t="shared" si="2"/>
        <v>1</v>
      </c>
      <c r="R58" s="422">
        <f t="shared" si="3"/>
        <v>6</v>
      </c>
      <c r="S58" s="423">
        <f t="shared" si="4"/>
        <v>81.483000000000004</v>
      </c>
      <c r="T58" s="422">
        <f t="shared" si="5"/>
        <v>44.180994808733111</v>
      </c>
      <c r="U58" s="423">
        <f t="shared" si="6"/>
        <v>3.6000000000000005</v>
      </c>
      <c r="V58" s="24"/>
    </row>
    <row r="59" spans="1:22" ht="12.75">
      <c r="A59" s="173"/>
      <c r="B59" s="9"/>
      <c r="C59" s="413" t="s">
        <v>482</v>
      </c>
      <c r="D59" s="10">
        <v>150</v>
      </c>
      <c r="E59" s="10" t="s">
        <v>14</v>
      </c>
      <c r="F59" s="10">
        <v>75</v>
      </c>
      <c r="G59" s="10" t="s">
        <v>14</v>
      </c>
      <c r="H59" s="10">
        <v>3.2</v>
      </c>
      <c r="I59" s="10" t="s">
        <v>14</v>
      </c>
      <c r="J59" s="10">
        <v>4.5</v>
      </c>
      <c r="K59" s="61"/>
      <c r="L59" s="478">
        <f t="shared" si="0"/>
        <v>8.8406699999999994</v>
      </c>
      <c r="M59" s="436">
        <v>6000</v>
      </c>
      <c r="N59" s="449">
        <f t="shared" si="1"/>
        <v>53.044019999999996</v>
      </c>
      <c r="O59" s="12">
        <v>1</v>
      </c>
      <c r="P59" s="13">
        <v>1</v>
      </c>
      <c r="Q59" s="14">
        <f t="shared" si="2"/>
        <v>1</v>
      </c>
      <c r="R59" s="422">
        <f t="shared" si="3"/>
        <v>6</v>
      </c>
      <c r="S59" s="423">
        <f t="shared" si="4"/>
        <v>53.044019999999996</v>
      </c>
      <c r="T59" s="422">
        <f t="shared" si="5"/>
        <v>67.868159313717172</v>
      </c>
      <c r="U59" s="423">
        <f t="shared" si="6"/>
        <v>3.5999999999999996</v>
      </c>
      <c r="V59" s="24"/>
    </row>
    <row r="60" spans="1:22" ht="12.75">
      <c r="A60" s="173"/>
      <c r="B60" s="9"/>
      <c r="C60" s="413" t="s">
        <v>482</v>
      </c>
      <c r="D60" s="10">
        <v>150</v>
      </c>
      <c r="E60" s="10" t="s">
        <v>14</v>
      </c>
      <c r="F60" s="10">
        <v>75</v>
      </c>
      <c r="G60" s="10" t="s">
        <v>14</v>
      </c>
      <c r="H60" s="10">
        <v>4.5</v>
      </c>
      <c r="I60" s="10" t="s">
        <v>14</v>
      </c>
      <c r="J60" s="10">
        <v>6</v>
      </c>
      <c r="K60" s="61"/>
      <c r="L60" s="478">
        <f t="shared" si="0"/>
        <v>11.93985</v>
      </c>
      <c r="M60" s="436">
        <v>6000</v>
      </c>
      <c r="N60" s="449">
        <f t="shared" si="1"/>
        <v>71.639099999999999</v>
      </c>
      <c r="O60" s="12">
        <v>1</v>
      </c>
      <c r="P60" s="13">
        <v>1</v>
      </c>
      <c r="Q60" s="14">
        <f t="shared" si="2"/>
        <v>1</v>
      </c>
      <c r="R60" s="422">
        <f t="shared" si="3"/>
        <v>6</v>
      </c>
      <c r="S60" s="423">
        <f t="shared" si="4"/>
        <v>71.639099999999999</v>
      </c>
      <c r="T60" s="422">
        <f t="shared" si="5"/>
        <v>50.251887586527467</v>
      </c>
      <c r="U60" s="423">
        <f t="shared" si="6"/>
        <v>3.6</v>
      </c>
      <c r="V60" s="24"/>
    </row>
    <row r="61" spans="1:22" ht="12.75">
      <c r="A61" s="173"/>
      <c r="B61" s="9"/>
      <c r="C61" s="413" t="s">
        <v>482</v>
      </c>
      <c r="D61" s="10">
        <v>150</v>
      </c>
      <c r="E61" s="10" t="s">
        <v>14</v>
      </c>
      <c r="F61" s="10">
        <v>80</v>
      </c>
      <c r="G61" s="10" t="s">
        <v>14</v>
      </c>
      <c r="H61" s="10">
        <v>4.5</v>
      </c>
      <c r="I61" s="10" t="s">
        <v>14</v>
      </c>
      <c r="J61" s="10">
        <v>6</v>
      </c>
      <c r="K61" s="61"/>
      <c r="L61" s="478">
        <f t="shared" si="0"/>
        <v>12.410849999999998</v>
      </c>
      <c r="M61" s="436">
        <v>6000</v>
      </c>
      <c r="N61" s="449">
        <f t="shared" si="1"/>
        <v>74.465099999999993</v>
      </c>
      <c r="O61" s="12">
        <v>1</v>
      </c>
      <c r="P61" s="13">
        <v>1</v>
      </c>
      <c r="Q61" s="14">
        <f t="shared" si="2"/>
        <v>1</v>
      </c>
      <c r="R61" s="422">
        <f t="shared" si="3"/>
        <v>6</v>
      </c>
      <c r="S61" s="423">
        <f t="shared" si="4"/>
        <v>74.465099999999993</v>
      </c>
      <c r="T61" s="422">
        <f t="shared" si="5"/>
        <v>49.956288247783199</v>
      </c>
      <c r="U61" s="423">
        <f t="shared" si="6"/>
        <v>3.7200000000000006</v>
      </c>
      <c r="V61" s="24"/>
    </row>
    <row r="62" spans="1:22" ht="12.75">
      <c r="A62" s="173"/>
      <c r="B62" s="9"/>
      <c r="C62" s="413" t="s">
        <v>482</v>
      </c>
      <c r="D62" s="10">
        <v>150</v>
      </c>
      <c r="E62" s="10" t="s">
        <v>14</v>
      </c>
      <c r="F62" s="10">
        <v>90</v>
      </c>
      <c r="G62" s="10" t="s">
        <v>14</v>
      </c>
      <c r="H62" s="10">
        <v>4.5</v>
      </c>
      <c r="I62" s="10" t="s">
        <v>14</v>
      </c>
      <c r="J62" s="10">
        <v>6</v>
      </c>
      <c r="K62" s="61"/>
      <c r="L62" s="478">
        <f t="shared" si="0"/>
        <v>13.352849999999998</v>
      </c>
      <c r="M62" s="436">
        <v>6000</v>
      </c>
      <c r="N62" s="449">
        <f t="shared" si="1"/>
        <v>80.117099999999994</v>
      </c>
      <c r="O62" s="12">
        <v>1</v>
      </c>
      <c r="P62" s="13">
        <v>1</v>
      </c>
      <c r="Q62" s="14">
        <f t="shared" si="2"/>
        <v>1</v>
      </c>
      <c r="R62" s="422">
        <f t="shared" si="3"/>
        <v>6</v>
      </c>
      <c r="S62" s="423">
        <f t="shared" si="4"/>
        <v>80.117099999999994</v>
      </c>
      <c r="T62" s="422">
        <f t="shared" si="5"/>
        <v>49.427650276907187</v>
      </c>
      <c r="U62" s="423">
        <f t="shared" si="6"/>
        <v>3.9600000000000004</v>
      </c>
      <c r="V62" s="24"/>
    </row>
    <row r="63" spans="1:22" ht="12.75">
      <c r="A63" s="173"/>
      <c r="B63" s="9"/>
      <c r="C63" s="413" t="s">
        <v>482</v>
      </c>
      <c r="D63" s="10">
        <v>150</v>
      </c>
      <c r="E63" s="10" t="s">
        <v>14</v>
      </c>
      <c r="F63" s="10">
        <v>100</v>
      </c>
      <c r="G63" s="10" t="s">
        <v>14</v>
      </c>
      <c r="H63" s="10">
        <v>3</v>
      </c>
      <c r="I63" s="10" t="s">
        <v>14</v>
      </c>
      <c r="J63" s="10">
        <v>3</v>
      </c>
      <c r="K63" s="61"/>
      <c r="L63" s="478">
        <f t="shared" si="0"/>
        <v>8.1012000000000004</v>
      </c>
      <c r="M63" s="436">
        <v>6000</v>
      </c>
      <c r="N63" s="449">
        <f t="shared" si="1"/>
        <v>48.607200000000006</v>
      </c>
      <c r="O63" s="12">
        <v>1</v>
      </c>
      <c r="P63" s="13">
        <v>1</v>
      </c>
      <c r="Q63" s="14">
        <f t="shared" si="2"/>
        <v>1</v>
      </c>
      <c r="R63" s="422">
        <f t="shared" si="3"/>
        <v>6</v>
      </c>
      <c r="S63" s="423">
        <f t="shared" si="4"/>
        <v>48.607200000000006</v>
      </c>
      <c r="T63" s="422">
        <f t="shared" si="5"/>
        <v>86.406952056485451</v>
      </c>
      <c r="U63" s="423">
        <f t="shared" si="6"/>
        <v>4.2</v>
      </c>
      <c r="V63" s="24"/>
    </row>
    <row r="64" spans="1:22" ht="12.75">
      <c r="A64" s="173"/>
      <c r="B64" s="9"/>
      <c r="C64" s="413" t="s">
        <v>482</v>
      </c>
      <c r="D64" s="81">
        <v>150</v>
      </c>
      <c r="E64" s="81" t="s">
        <v>14</v>
      </c>
      <c r="F64" s="81">
        <v>100</v>
      </c>
      <c r="G64" s="81" t="s">
        <v>14</v>
      </c>
      <c r="H64" s="81">
        <v>5</v>
      </c>
      <c r="I64" s="81" t="s">
        <v>14</v>
      </c>
      <c r="J64" s="81">
        <v>6</v>
      </c>
      <c r="K64" s="185"/>
      <c r="L64" s="478">
        <f t="shared" si="0"/>
        <v>14.836499999999999</v>
      </c>
      <c r="M64" s="436">
        <v>6000</v>
      </c>
      <c r="N64" s="449">
        <f t="shared" si="1"/>
        <v>89.019000000000005</v>
      </c>
      <c r="O64" s="12">
        <v>1</v>
      </c>
      <c r="P64" s="13">
        <v>1</v>
      </c>
      <c r="Q64" s="14">
        <f t="shared" si="2"/>
        <v>1</v>
      </c>
      <c r="R64" s="422">
        <f t="shared" si="3"/>
        <v>6</v>
      </c>
      <c r="S64" s="423">
        <f t="shared" si="4"/>
        <v>89.019000000000005</v>
      </c>
      <c r="T64" s="422">
        <f t="shared" si="5"/>
        <v>47.180938900684126</v>
      </c>
      <c r="U64" s="423">
        <f t="shared" si="6"/>
        <v>4.2</v>
      </c>
      <c r="V64" s="24"/>
    </row>
    <row r="65" spans="1:22" ht="12.75">
      <c r="A65" s="173"/>
      <c r="B65" s="9"/>
      <c r="C65" s="413" t="s">
        <v>482</v>
      </c>
      <c r="D65" s="81">
        <v>150</v>
      </c>
      <c r="E65" s="81" t="s">
        <v>14</v>
      </c>
      <c r="F65" s="81">
        <v>100</v>
      </c>
      <c r="G65" s="81" t="s">
        <v>14</v>
      </c>
      <c r="H65" s="81">
        <v>6</v>
      </c>
      <c r="I65" s="81" t="s">
        <v>14</v>
      </c>
      <c r="J65" s="81">
        <v>8</v>
      </c>
      <c r="K65" s="185"/>
      <c r="L65" s="478">
        <f t="shared" si="0"/>
        <v>18.871399999999998</v>
      </c>
      <c r="M65" s="436">
        <v>6000</v>
      </c>
      <c r="N65" s="449">
        <f t="shared" si="1"/>
        <v>113.22839999999998</v>
      </c>
      <c r="O65" s="12">
        <v>1</v>
      </c>
      <c r="P65" s="13">
        <v>1</v>
      </c>
      <c r="Q65" s="14">
        <f t="shared" si="2"/>
        <v>1</v>
      </c>
      <c r="R65" s="422">
        <f t="shared" si="3"/>
        <v>6</v>
      </c>
      <c r="S65" s="423">
        <f t="shared" si="4"/>
        <v>113.22839999999998</v>
      </c>
      <c r="T65" s="422">
        <f t="shared" si="5"/>
        <v>37.093167438557821</v>
      </c>
      <c r="U65" s="423">
        <f t="shared" si="6"/>
        <v>4.2</v>
      </c>
      <c r="V65" s="24"/>
    </row>
    <row r="66" spans="1:22" ht="12.75">
      <c r="A66" s="173"/>
      <c r="B66" s="9"/>
      <c r="C66" s="413" t="s">
        <v>481</v>
      </c>
      <c r="D66" s="10">
        <v>150</v>
      </c>
      <c r="E66" s="10" t="s">
        <v>14</v>
      </c>
      <c r="F66" s="10">
        <v>100</v>
      </c>
      <c r="G66" s="10" t="s">
        <v>14</v>
      </c>
      <c r="H66" s="10">
        <v>3.2</v>
      </c>
      <c r="I66" s="10" t="s">
        <v>14</v>
      </c>
      <c r="J66" s="10">
        <v>6</v>
      </c>
      <c r="K66" s="61"/>
      <c r="L66" s="478">
        <f t="shared" si="0"/>
        <v>12.886559999999999</v>
      </c>
      <c r="M66" s="436">
        <v>6000</v>
      </c>
      <c r="N66" s="449">
        <f t="shared" si="1"/>
        <v>77.319360000000003</v>
      </c>
      <c r="O66" s="12">
        <v>1</v>
      </c>
      <c r="P66" s="13">
        <v>1</v>
      </c>
      <c r="Q66" s="14">
        <f t="shared" si="2"/>
        <v>1</v>
      </c>
      <c r="R66" s="422">
        <f t="shared" si="3"/>
        <v>6</v>
      </c>
      <c r="S66" s="423">
        <f t="shared" si="4"/>
        <v>77.319360000000003</v>
      </c>
      <c r="T66" s="422">
        <f t="shared" si="5"/>
        <v>54.3201599185508</v>
      </c>
      <c r="U66" s="423">
        <f t="shared" si="6"/>
        <v>4.2</v>
      </c>
      <c r="V66" s="24"/>
    </row>
    <row r="67" spans="1:22" ht="12.75">
      <c r="A67" s="173"/>
      <c r="B67" s="9"/>
      <c r="C67" s="413" t="s">
        <v>481</v>
      </c>
      <c r="D67" s="10">
        <v>150</v>
      </c>
      <c r="E67" s="10" t="s">
        <v>14</v>
      </c>
      <c r="F67" s="10">
        <v>100</v>
      </c>
      <c r="G67" s="10" t="s">
        <v>14</v>
      </c>
      <c r="H67" s="10">
        <v>3.2</v>
      </c>
      <c r="I67" s="10" t="s">
        <v>14</v>
      </c>
      <c r="J67" s="10">
        <v>4.5</v>
      </c>
      <c r="K67" s="61"/>
      <c r="L67" s="478">
        <f t="shared" si="0"/>
        <v>10.606920000000001</v>
      </c>
      <c r="M67" s="436">
        <v>6000</v>
      </c>
      <c r="N67" s="449">
        <f t="shared" si="1"/>
        <v>63.641520000000007</v>
      </c>
      <c r="O67" s="12">
        <v>1</v>
      </c>
      <c r="P67" s="13">
        <v>1</v>
      </c>
      <c r="Q67" s="14">
        <f t="shared" si="2"/>
        <v>1</v>
      </c>
      <c r="R67" s="422">
        <f t="shared" si="3"/>
        <v>6</v>
      </c>
      <c r="S67" s="423">
        <f t="shared" si="4"/>
        <v>63.641520000000007</v>
      </c>
      <c r="T67" s="422">
        <f t="shared" si="5"/>
        <v>65.994652547582135</v>
      </c>
      <c r="U67" s="423">
        <f t="shared" si="6"/>
        <v>4.2</v>
      </c>
      <c r="V67" s="24"/>
    </row>
    <row r="68" spans="1:22" ht="12.75">
      <c r="A68" s="173"/>
      <c r="B68" s="9"/>
      <c r="C68" s="413" t="s">
        <v>481</v>
      </c>
      <c r="D68" s="10">
        <v>150</v>
      </c>
      <c r="E68" s="10" t="s">
        <v>14</v>
      </c>
      <c r="F68" s="10">
        <v>100</v>
      </c>
      <c r="G68" s="10" t="s">
        <v>14</v>
      </c>
      <c r="H68" s="10">
        <v>3.2</v>
      </c>
      <c r="I68" s="10" t="s">
        <v>14</v>
      </c>
      <c r="J68" s="10">
        <v>5.5</v>
      </c>
      <c r="K68" s="61"/>
      <c r="L68" s="478">
        <f t="shared" si="0"/>
        <v>12.126679999999999</v>
      </c>
      <c r="M68" s="436">
        <v>6000</v>
      </c>
      <c r="N68" s="449">
        <f t="shared" si="1"/>
        <v>72.760079999999988</v>
      </c>
      <c r="O68" s="12">
        <v>1</v>
      </c>
      <c r="P68" s="13">
        <v>1</v>
      </c>
      <c r="Q68" s="14">
        <f t="shared" si="2"/>
        <v>1</v>
      </c>
      <c r="R68" s="422">
        <f t="shared" si="3"/>
        <v>6</v>
      </c>
      <c r="S68" s="423">
        <f t="shared" si="4"/>
        <v>72.760079999999988</v>
      </c>
      <c r="T68" s="422">
        <f t="shared" si="5"/>
        <v>57.723960721318619</v>
      </c>
      <c r="U68" s="423">
        <f t="shared" si="6"/>
        <v>4.2</v>
      </c>
      <c r="V68" s="24"/>
    </row>
    <row r="69" spans="1:22" ht="12.75">
      <c r="A69" s="173"/>
      <c r="B69" s="9"/>
      <c r="C69" s="413" t="s">
        <v>481</v>
      </c>
      <c r="D69" s="10">
        <v>150</v>
      </c>
      <c r="E69" s="10" t="s">
        <v>14</v>
      </c>
      <c r="F69" s="10">
        <v>100</v>
      </c>
      <c r="G69" s="10" t="s">
        <v>14</v>
      </c>
      <c r="H69" s="10">
        <v>4.3</v>
      </c>
      <c r="I69" s="10" t="s">
        <v>14</v>
      </c>
      <c r="J69" s="10">
        <v>5.5</v>
      </c>
      <c r="K69" s="61"/>
      <c r="L69" s="478">
        <f t="shared" ref="L69:L132" si="7">((D69-2*J69)*H69+F69*J69*2)*7.85/1000</f>
        <v>13.326944999999998</v>
      </c>
      <c r="M69" s="436">
        <v>6000</v>
      </c>
      <c r="N69" s="449">
        <f t="shared" ref="N69:N132" si="8">L69*M69/1000</f>
        <v>79.961669999999984</v>
      </c>
      <c r="O69" s="12">
        <v>1</v>
      </c>
      <c r="P69" s="13">
        <v>1</v>
      </c>
      <c r="Q69" s="14">
        <f t="shared" ref="Q69:Q132" si="9">O69*P69</f>
        <v>1</v>
      </c>
      <c r="R69" s="422">
        <f t="shared" ref="R69:R132" si="10">M69*Q69/1000</f>
        <v>6</v>
      </c>
      <c r="S69" s="423">
        <f t="shared" ref="S69:S132" si="11">N69*Q69</f>
        <v>79.961669999999984</v>
      </c>
      <c r="T69" s="422">
        <f t="shared" ref="T69:T132" si="12">(D69*2+F69*4)/L69</f>
        <v>52.525166120217357</v>
      </c>
      <c r="U69" s="423">
        <f t="shared" ref="U69:U132" si="13">T69*S69/1000</f>
        <v>4.2</v>
      </c>
      <c r="V69" s="24"/>
    </row>
    <row r="70" spans="1:22" ht="12.75">
      <c r="A70" s="173"/>
      <c r="B70" s="9"/>
      <c r="C70" s="413" t="s">
        <v>481</v>
      </c>
      <c r="D70" s="10">
        <v>150</v>
      </c>
      <c r="E70" s="10" t="s">
        <v>14</v>
      </c>
      <c r="F70" s="10">
        <v>100</v>
      </c>
      <c r="G70" s="10" t="s">
        <v>14</v>
      </c>
      <c r="H70" s="10">
        <v>4.5</v>
      </c>
      <c r="I70" s="10" t="s">
        <v>14</v>
      </c>
      <c r="J70" s="10">
        <v>6</v>
      </c>
      <c r="K70" s="61"/>
      <c r="L70" s="478">
        <f t="shared" si="7"/>
        <v>14.294849999999999</v>
      </c>
      <c r="M70" s="436">
        <v>6000</v>
      </c>
      <c r="N70" s="449">
        <f t="shared" si="8"/>
        <v>85.769099999999995</v>
      </c>
      <c r="O70" s="12">
        <v>1</v>
      </c>
      <c r="P70" s="13">
        <v>1</v>
      </c>
      <c r="Q70" s="14">
        <f t="shared" si="9"/>
        <v>1</v>
      </c>
      <c r="R70" s="422">
        <f t="shared" si="10"/>
        <v>6</v>
      </c>
      <c r="S70" s="423">
        <f t="shared" si="11"/>
        <v>85.769099999999995</v>
      </c>
      <c r="T70" s="422">
        <f t="shared" si="12"/>
        <v>48.968684526245468</v>
      </c>
      <c r="U70" s="423">
        <f t="shared" si="13"/>
        <v>4.2</v>
      </c>
      <c r="V70" s="24"/>
    </row>
    <row r="71" spans="1:22" ht="12.75">
      <c r="A71" s="173"/>
      <c r="B71" s="9"/>
      <c r="C71" s="413" t="s">
        <v>481</v>
      </c>
      <c r="D71" s="10">
        <v>150</v>
      </c>
      <c r="E71" s="10" t="s">
        <v>14</v>
      </c>
      <c r="F71" s="10">
        <v>100</v>
      </c>
      <c r="G71" s="10" t="s">
        <v>14</v>
      </c>
      <c r="H71" s="10">
        <v>4.5</v>
      </c>
      <c r="I71" s="10" t="s">
        <v>14</v>
      </c>
      <c r="J71" s="10">
        <v>4.5</v>
      </c>
      <c r="K71" s="61"/>
      <c r="L71" s="478">
        <f t="shared" si="7"/>
        <v>12.045824999999999</v>
      </c>
      <c r="M71" s="436">
        <v>6000</v>
      </c>
      <c r="N71" s="449">
        <f t="shared" si="8"/>
        <v>72.274950000000004</v>
      </c>
      <c r="O71" s="12">
        <v>1</v>
      </c>
      <c r="P71" s="13">
        <v>1</v>
      </c>
      <c r="Q71" s="14">
        <f t="shared" si="9"/>
        <v>1</v>
      </c>
      <c r="R71" s="422">
        <f t="shared" si="10"/>
        <v>6</v>
      </c>
      <c r="S71" s="423">
        <f t="shared" si="11"/>
        <v>72.274950000000004</v>
      </c>
      <c r="T71" s="422">
        <f t="shared" si="12"/>
        <v>58.111420346883676</v>
      </c>
      <c r="U71" s="423">
        <f t="shared" si="13"/>
        <v>4.2000000000000011</v>
      </c>
      <c r="V71" s="24"/>
    </row>
    <row r="72" spans="1:22" ht="12.75">
      <c r="A72" s="173"/>
      <c r="B72" s="9"/>
      <c r="C72" s="413" t="s">
        <v>481</v>
      </c>
      <c r="D72" s="10">
        <v>150</v>
      </c>
      <c r="E72" s="10" t="s">
        <v>14</v>
      </c>
      <c r="F72" s="10">
        <v>100</v>
      </c>
      <c r="G72" s="10" t="s">
        <v>14</v>
      </c>
      <c r="H72" s="10">
        <v>4.5</v>
      </c>
      <c r="I72" s="10" t="s">
        <v>14</v>
      </c>
      <c r="J72" s="10">
        <v>5.5</v>
      </c>
      <c r="K72" s="61"/>
      <c r="L72" s="478">
        <f t="shared" si="7"/>
        <v>13.545174999999999</v>
      </c>
      <c r="M72" s="436">
        <v>6000</v>
      </c>
      <c r="N72" s="449">
        <f t="shared" si="8"/>
        <v>81.271049999999988</v>
      </c>
      <c r="O72" s="12">
        <v>1</v>
      </c>
      <c r="P72" s="13">
        <v>1</v>
      </c>
      <c r="Q72" s="14">
        <f t="shared" si="9"/>
        <v>1</v>
      </c>
      <c r="R72" s="422">
        <f t="shared" si="10"/>
        <v>6</v>
      </c>
      <c r="S72" s="423">
        <f t="shared" si="11"/>
        <v>81.271049999999988</v>
      </c>
      <c r="T72" s="422">
        <f t="shared" si="12"/>
        <v>51.678918877017097</v>
      </c>
      <c r="U72" s="423">
        <f t="shared" si="13"/>
        <v>4.2</v>
      </c>
      <c r="V72" s="24"/>
    </row>
    <row r="73" spans="1:22" ht="12.75">
      <c r="A73" s="173"/>
      <c r="B73" s="9"/>
      <c r="C73" s="413" t="s">
        <v>481</v>
      </c>
      <c r="D73" s="10">
        <v>150</v>
      </c>
      <c r="E73" s="10" t="s">
        <v>14</v>
      </c>
      <c r="F73" s="10">
        <v>120</v>
      </c>
      <c r="G73" s="10" t="s">
        <v>14</v>
      </c>
      <c r="H73" s="10">
        <v>6</v>
      </c>
      <c r="I73" s="10" t="s">
        <v>14</v>
      </c>
      <c r="J73" s="10">
        <v>8</v>
      </c>
      <c r="K73" s="61"/>
      <c r="L73" s="478">
        <f t="shared" si="7"/>
        <v>21.383399999999998</v>
      </c>
      <c r="M73" s="436">
        <v>6000</v>
      </c>
      <c r="N73" s="449">
        <f t="shared" si="8"/>
        <v>128.3004</v>
      </c>
      <c r="O73" s="12">
        <v>1</v>
      </c>
      <c r="P73" s="13">
        <v>1</v>
      </c>
      <c r="Q73" s="14">
        <f t="shared" si="9"/>
        <v>1</v>
      </c>
      <c r="R73" s="422">
        <f t="shared" si="10"/>
        <v>6</v>
      </c>
      <c r="S73" s="423">
        <f t="shared" si="11"/>
        <v>128.3004</v>
      </c>
      <c r="T73" s="422">
        <f t="shared" si="12"/>
        <v>36.47689329105755</v>
      </c>
      <c r="U73" s="423">
        <f t="shared" si="13"/>
        <v>4.68</v>
      </c>
      <c r="V73" s="24"/>
    </row>
    <row r="74" spans="1:22" ht="12.75">
      <c r="A74" s="173"/>
      <c r="B74" s="9"/>
      <c r="C74" s="413" t="s">
        <v>481</v>
      </c>
      <c r="D74" s="10">
        <v>150</v>
      </c>
      <c r="E74" s="10" t="s">
        <v>14</v>
      </c>
      <c r="F74" s="10">
        <v>120</v>
      </c>
      <c r="G74" s="10" t="s">
        <v>14</v>
      </c>
      <c r="H74" s="10">
        <v>3.2</v>
      </c>
      <c r="I74" s="10" t="s">
        <v>14</v>
      </c>
      <c r="J74" s="10">
        <v>4.5</v>
      </c>
      <c r="K74" s="61"/>
      <c r="L74" s="478">
        <f t="shared" si="7"/>
        <v>12.019920000000001</v>
      </c>
      <c r="M74" s="436">
        <v>6000</v>
      </c>
      <c r="N74" s="449">
        <f t="shared" si="8"/>
        <v>72.119520000000009</v>
      </c>
      <c r="O74" s="12">
        <v>1</v>
      </c>
      <c r="P74" s="13">
        <v>1</v>
      </c>
      <c r="Q74" s="14">
        <f t="shared" si="9"/>
        <v>1</v>
      </c>
      <c r="R74" s="422">
        <f t="shared" si="10"/>
        <v>6</v>
      </c>
      <c r="S74" s="423">
        <f t="shared" si="11"/>
        <v>72.119520000000009</v>
      </c>
      <c r="T74" s="422">
        <f t="shared" si="12"/>
        <v>64.892278817163501</v>
      </c>
      <c r="U74" s="423">
        <f t="shared" si="13"/>
        <v>4.68</v>
      </c>
      <c r="V74" s="24"/>
    </row>
    <row r="75" spans="1:22" ht="12.75">
      <c r="A75" s="173"/>
      <c r="B75" s="9"/>
      <c r="C75" s="413" t="s">
        <v>481</v>
      </c>
      <c r="D75" s="10">
        <v>150</v>
      </c>
      <c r="E75" s="10" t="s">
        <v>14</v>
      </c>
      <c r="F75" s="10">
        <v>120</v>
      </c>
      <c r="G75" s="10" t="s">
        <v>14</v>
      </c>
      <c r="H75" s="10">
        <v>4.5</v>
      </c>
      <c r="I75" s="10" t="s">
        <v>14</v>
      </c>
      <c r="J75" s="10">
        <v>6</v>
      </c>
      <c r="K75" s="61"/>
      <c r="L75" s="478">
        <f t="shared" si="7"/>
        <v>16.178849999999997</v>
      </c>
      <c r="M75" s="436">
        <v>6000</v>
      </c>
      <c r="N75" s="449">
        <f t="shared" si="8"/>
        <v>97.073099999999982</v>
      </c>
      <c r="O75" s="12">
        <v>1</v>
      </c>
      <c r="P75" s="13">
        <v>1</v>
      </c>
      <c r="Q75" s="14">
        <f t="shared" si="9"/>
        <v>1</v>
      </c>
      <c r="R75" s="422">
        <f t="shared" si="10"/>
        <v>6</v>
      </c>
      <c r="S75" s="423">
        <f t="shared" si="11"/>
        <v>97.073099999999982</v>
      </c>
      <c r="T75" s="422">
        <f t="shared" si="12"/>
        <v>48.211090405065882</v>
      </c>
      <c r="U75" s="423">
        <f t="shared" si="13"/>
        <v>4.68</v>
      </c>
      <c r="V75" s="24"/>
    </row>
    <row r="76" spans="1:22" ht="12.75">
      <c r="A76" s="173"/>
      <c r="B76" s="9"/>
      <c r="C76" s="413" t="s">
        <v>481</v>
      </c>
      <c r="D76" s="10">
        <v>150</v>
      </c>
      <c r="E76" s="10" t="s">
        <v>14</v>
      </c>
      <c r="F76" s="10">
        <v>125</v>
      </c>
      <c r="G76" s="10" t="s">
        <v>14</v>
      </c>
      <c r="H76" s="10">
        <v>4</v>
      </c>
      <c r="I76" s="10" t="s">
        <v>14</v>
      </c>
      <c r="J76" s="10">
        <v>5</v>
      </c>
      <c r="K76" s="61"/>
      <c r="L76" s="478">
        <f t="shared" si="7"/>
        <v>14.208500000000001</v>
      </c>
      <c r="M76" s="436">
        <v>6000</v>
      </c>
      <c r="N76" s="449">
        <f t="shared" si="8"/>
        <v>85.251000000000005</v>
      </c>
      <c r="O76" s="12">
        <v>1</v>
      </c>
      <c r="P76" s="13">
        <v>1</v>
      </c>
      <c r="Q76" s="14">
        <f t="shared" si="9"/>
        <v>1</v>
      </c>
      <c r="R76" s="422">
        <f t="shared" si="10"/>
        <v>6</v>
      </c>
      <c r="S76" s="423">
        <f t="shared" si="11"/>
        <v>85.251000000000005</v>
      </c>
      <c r="T76" s="422">
        <f t="shared" si="12"/>
        <v>56.304324875954528</v>
      </c>
      <c r="U76" s="423">
        <f t="shared" si="13"/>
        <v>4.8</v>
      </c>
      <c r="V76" s="24"/>
    </row>
    <row r="77" spans="1:22" ht="12.75">
      <c r="A77" s="173"/>
      <c r="B77" s="9"/>
      <c r="C77" s="413" t="s">
        <v>481</v>
      </c>
      <c r="D77" s="10">
        <v>150</v>
      </c>
      <c r="E77" s="10" t="s">
        <v>14</v>
      </c>
      <c r="F77" s="10">
        <v>125</v>
      </c>
      <c r="G77" s="10" t="s">
        <v>14</v>
      </c>
      <c r="H77" s="10">
        <v>3.2</v>
      </c>
      <c r="I77" s="10" t="s">
        <v>14</v>
      </c>
      <c r="J77" s="10">
        <v>4.5</v>
      </c>
      <c r="K77" s="61"/>
      <c r="L77" s="478">
        <f>((D77-2*J77)*H77+F77*J77*2)*7.85/1000</f>
        <v>12.37317</v>
      </c>
      <c r="M77" s="436">
        <v>6000</v>
      </c>
      <c r="N77" s="449">
        <f>L77*M77/1000</f>
        <v>74.239020000000011</v>
      </c>
      <c r="O77" s="12">
        <v>1</v>
      </c>
      <c r="P77" s="13">
        <v>1</v>
      </c>
      <c r="Q77" s="14">
        <f>O77*P77</f>
        <v>1</v>
      </c>
      <c r="R77" s="422">
        <f>M77*Q77/1000</f>
        <v>6</v>
      </c>
      <c r="S77" s="423">
        <f>N77*Q77</f>
        <v>74.239020000000011</v>
      </c>
      <c r="T77" s="422">
        <f>(D77*2+F77*4)/L77</f>
        <v>64.656025901203975</v>
      </c>
      <c r="U77" s="423">
        <f>T77*S77/1000</f>
        <v>4.8000000000000007</v>
      </c>
      <c r="V77" s="24"/>
    </row>
    <row r="78" spans="1:22" ht="12.75">
      <c r="A78" s="173"/>
      <c r="B78" s="9"/>
      <c r="C78" s="413" t="s">
        <v>481</v>
      </c>
      <c r="D78" s="81">
        <v>150</v>
      </c>
      <c r="E78" s="81" t="s">
        <v>14</v>
      </c>
      <c r="F78" s="81">
        <v>150</v>
      </c>
      <c r="G78" s="81" t="s">
        <v>14</v>
      </c>
      <c r="H78" s="81">
        <v>5</v>
      </c>
      <c r="I78" s="81" t="s">
        <v>14</v>
      </c>
      <c r="J78" s="81">
        <v>6</v>
      </c>
      <c r="K78" s="61"/>
      <c r="L78" s="478">
        <f t="shared" si="7"/>
        <v>19.546500000000002</v>
      </c>
      <c r="M78" s="436">
        <v>6000</v>
      </c>
      <c r="N78" s="449">
        <f t="shared" si="8"/>
        <v>117.27900000000001</v>
      </c>
      <c r="O78" s="12">
        <v>1</v>
      </c>
      <c r="P78" s="13">
        <v>1</v>
      </c>
      <c r="Q78" s="14">
        <f t="shared" si="9"/>
        <v>1</v>
      </c>
      <c r="R78" s="422">
        <f t="shared" si="10"/>
        <v>6</v>
      </c>
      <c r="S78" s="423">
        <f t="shared" si="11"/>
        <v>117.27900000000001</v>
      </c>
      <c r="T78" s="422">
        <f t="shared" si="12"/>
        <v>46.044048806691734</v>
      </c>
      <c r="U78" s="423">
        <f t="shared" si="13"/>
        <v>5.4</v>
      </c>
      <c r="V78" s="24"/>
    </row>
    <row r="79" spans="1:22" ht="12.75">
      <c r="A79" s="173"/>
      <c r="B79" s="9"/>
      <c r="C79" s="413" t="s">
        <v>482</v>
      </c>
      <c r="D79" s="81">
        <v>150</v>
      </c>
      <c r="E79" s="81" t="s">
        <v>14</v>
      </c>
      <c r="F79" s="81">
        <v>150</v>
      </c>
      <c r="G79" s="81" t="s">
        <v>14</v>
      </c>
      <c r="H79" s="81">
        <v>6</v>
      </c>
      <c r="I79" s="81" t="s">
        <v>14</v>
      </c>
      <c r="J79" s="81">
        <v>6</v>
      </c>
      <c r="K79" s="61"/>
      <c r="L79" s="478">
        <f t="shared" si="7"/>
        <v>20.629799999999999</v>
      </c>
      <c r="M79" s="436">
        <v>6000</v>
      </c>
      <c r="N79" s="449">
        <f t="shared" si="8"/>
        <v>123.7788</v>
      </c>
      <c r="O79" s="12">
        <v>1</v>
      </c>
      <c r="P79" s="13">
        <v>1</v>
      </c>
      <c r="Q79" s="14">
        <f t="shared" si="9"/>
        <v>1</v>
      </c>
      <c r="R79" s="422">
        <f t="shared" si="10"/>
        <v>6</v>
      </c>
      <c r="S79" s="423">
        <f t="shared" si="11"/>
        <v>123.7788</v>
      </c>
      <c r="T79" s="422">
        <f t="shared" si="12"/>
        <v>43.626210627344911</v>
      </c>
      <c r="U79" s="423">
        <f t="shared" si="13"/>
        <v>5.4</v>
      </c>
      <c r="V79" s="24"/>
    </row>
    <row r="80" spans="1:22" ht="12.75">
      <c r="A80" s="173"/>
      <c r="B80" s="9"/>
      <c r="C80" s="413" t="s">
        <v>482</v>
      </c>
      <c r="D80" s="81">
        <v>150</v>
      </c>
      <c r="E80" s="81" t="s">
        <v>14</v>
      </c>
      <c r="F80" s="81">
        <v>150</v>
      </c>
      <c r="G80" s="81" t="s">
        <v>14</v>
      </c>
      <c r="H80" s="81">
        <v>6</v>
      </c>
      <c r="I80" s="81" t="s">
        <v>14</v>
      </c>
      <c r="J80" s="81">
        <v>8</v>
      </c>
      <c r="K80" s="61"/>
      <c r="L80" s="478">
        <f t="shared" si="7"/>
        <v>25.151399999999999</v>
      </c>
      <c r="M80" s="436">
        <v>6000</v>
      </c>
      <c r="N80" s="449">
        <f t="shared" si="8"/>
        <v>150.9084</v>
      </c>
      <c r="O80" s="12">
        <v>1</v>
      </c>
      <c r="P80" s="13">
        <v>1</v>
      </c>
      <c r="Q80" s="14">
        <f t="shared" si="9"/>
        <v>1</v>
      </c>
      <c r="R80" s="422">
        <f t="shared" si="10"/>
        <v>6</v>
      </c>
      <c r="S80" s="423">
        <f t="shared" si="11"/>
        <v>150.9084</v>
      </c>
      <c r="T80" s="422">
        <f t="shared" si="12"/>
        <v>35.783296357260433</v>
      </c>
      <c r="U80" s="423">
        <f t="shared" si="13"/>
        <v>5.4</v>
      </c>
      <c r="V80" s="24"/>
    </row>
    <row r="81" spans="1:22" ht="12.75">
      <c r="A81" s="173"/>
      <c r="B81" s="9"/>
      <c r="C81" s="413" t="s">
        <v>482</v>
      </c>
      <c r="D81" s="10">
        <v>150</v>
      </c>
      <c r="E81" s="10" t="s">
        <v>14</v>
      </c>
      <c r="F81" s="10">
        <v>150</v>
      </c>
      <c r="G81" s="10" t="s">
        <v>14</v>
      </c>
      <c r="H81" s="10">
        <v>3.2</v>
      </c>
      <c r="I81" s="10" t="s">
        <v>14</v>
      </c>
      <c r="J81" s="10">
        <v>4.5</v>
      </c>
      <c r="K81" s="61"/>
      <c r="L81" s="478">
        <f t="shared" si="7"/>
        <v>14.139419999999999</v>
      </c>
      <c r="M81" s="436">
        <v>6000</v>
      </c>
      <c r="N81" s="449">
        <f t="shared" si="8"/>
        <v>84.836519999999993</v>
      </c>
      <c r="O81" s="12">
        <v>1</v>
      </c>
      <c r="P81" s="13">
        <v>1</v>
      </c>
      <c r="Q81" s="14">
        <f t="shared" si="9"/>
        <v>1</v>
      </c>
      <c r="R81" s="422">
        <f t="shared" si="10"/>
        <v>6</v>
      </c>
      <c r="S81" s="423">
        <f t="shared" si="11"/>
        <v>84.836519999999993</v>
      </c>
      <c r="T81" s="422">
        <f t="shared" si="12"/>
        <v>63.651832960616488</v>
      </c>
      <c r="U81" s="423">
        <f t="shared" si="13"/>
        <v>5.3999999999999995</v>
      </c>
      <c r="V81" s="24"/>
    </row>
    <row r="82" spans="1:22" ht="12.75">
      <c r="A82" s="173"/>
      <c r="B82" s="9"/>
      <c r="C82" s="413" t="s">
        <v>482</v>
      </c>
      <c r="D82" s="81">
        <v>150</v>
      </c>
      <c r="E82" s="81" t="s">
        <v>14</v>
      </c>
      <c r="F82" s="81">
        <v>150</v>
      </c>
      <c r="G82" s="81" t="s">
        <v>14</v>
      </c>
      <c r="H82" s="81">
        <v>4.5</v>
      </c>
      <c r="I82" s="81" t="s">
        <v>14</v>
      </c>
      <c r="J82" s="81">
        <v>6</v>
      </c>
      <c r="K82" s="61"/>
      <c r="L82" s="478">
        <f t="shared" si="7"/>
        <v>19.004849999999998</v>
      </c>
      <c r="M82" s="436">
        <v>6000</v>
      </c>
      <c r="N82" s="449">
        <f t="shared" si="8"/>
        <v>114.02909999999999</v>
      </c>
      <c r="O82" s="12">
        <v>1</v>
      </c>
      <c r="P82" s="13">
        <v>1</v>
      </c>
      <c r="Q82" s="14">
        <f t="shared" si="9"/>
        <v>1</v>
      </c>
      <c r="R82" s="422">
        <f t="shared" si="10"/>
        <v>6</v>
      </c>
      <c r="S82" s="423">
        <f t="shared" si="11"/>
        <v>114.02909999999999</v>
      </c>
      <c r="T82" s="422">
        <f t="shared" si="12"/>
        <v>47.356332725593738</v>
      </c>
      <c r="U82" s="423">
        <f t="shared" si="13"/>
        <v>5.4</v>
      </c>
      <c r="V82" s="24"/>
    </row>
    <row r="83" spans="1:22" ht="12.75">
      <c r="A83" s="173"/>
      <c r="B83" s="9"/>
      <c r="C83" s="413" t="s">
        <v>482</v>
      </c>
      <c r="D83" s="10">
        <v>160</v>
      </c>
      <c r="E83" s="10" t="s">
        <v>14</v>
      </c>
      <c r="F83" s="10">
        <v>100</v>
      </c>
      <c r="G83" s="10" t="s">
        <v>14</v>
      </c>
      <c r="H83" s="10">
        <v>6</v>
      </c>
      <c r="I83" s="10" t="s">
        <v>14</v>
      </c>
      <c r="J83" s="10">
        <v>8</v>
      </c>
      <c r="K83" s="61"/>
      <c r="L83" s="478">
        <f t="shared" si="7"/>
        <v>19.342399999999998</v>
      </c>
      <c r="M83" s="436">
        <v>6000</v>
      </c>
      <c r="N83" s="449">
        <f t="shared" si="8"/>
        <v>116.0544</v>
      </c>
      <c r="O83" s="12">
        <v>1</v>
      </c>
      <c r="P83" s="13">
        <v>1</v>
      </c>
      <c r="Q83" s="14">
        <f t="shared" si="9"/>
        <v>1</v>
      </c>
      <c r="R83" s="422">
        <f t="shared" si="10"/>
        <v>6</v>
      </c>
      <c r="S83" s="423">
        <f t="shared" si="11"/>
        <v>116.0544</v>
      </c>
      <c r="T83" s="422">
        <f t="shared" si="12"/>
        <v>37.223922574241051</v>
      </c>
      <c r="U83" s="423">
        <f t="shared" si="13"/>
        <v>4.3200000000000012</v>
      </c>
      <c r="V83" s="24"/>
    </row>
    <row r="84" spans="1:22" ht="12.75">
      <c r="A84" s="173"/>
      <c r="B84" s="9"/>
      <c r="C84" s="413" t="s">
        <v>482</v>
      </c>
      <c r="D84" s="10">
        <v>160</v>
      </c>
      <c r="E84" s="10" t="s">
        <v>14</v>
      </c>
      <c r="F84" s="10">
        <v>110</v>
      </c>
      <c r="G84" s="10" t="s">
        <v>14</v>
      </c>
      <c r="H84" s="10">
        <v>4.5</v>
      </c>
      <c r="I84" s="10" t="s">
        <v>14</v>
      </c>
      <c r="J84" s="10">
        <v>6</v>
      </c>
      <c r="K84" s="61"/>
      <c r="L84" s="478">
        <f t="shared" si="7"/>
        <v>15.590099999999998</v>
      </c>
      <c r="M84" s="436">
        <v>6000</v>
      </c>
      <c r="N84" s="449">
        <f t="shared" si="8"/>
        <v>93.540599999999998</v>
      </c>
      <c r="O84" s="12">
        <v>1</v>
      </c>
      <c r="P84" s="13">
        <v>1</v>
      </c>
      <c r="Q84" s="14">
        <f t="shared" si="9"/>
        <v>1</v>
      </c>
      <c r="R84" s="422">
        <f t="shared" si="10"/>
        <v>6</v>
      </c>
      <c r="S84" s="423">
        <f t="shared" si="11"/>
        <v>93.540599999999998</v>
      </c>
      <c r="T84" s="422">
        <f t="shared" si="12"/>
        <v>48.748885510676651</v>
      </c>
      <c r="U84" s="423">
        <f t="shared" si="13"/>
        <v>4.5599999999999996</v>
      </c>
      <c r="V84" s="24"/>
    </row>
    <row r="85" spans="1:22" ht="12.75">
      <c r="A85" s="173"/>
      <c r="B85" s="9"/>
      <c r="C85" s="413" t="s">
        <v>482</v>
      </c>
      <c r="D85" s="10">
        <v>160</v>
      </c>
      <c r="E85" s="10" t="s">
        <v>14</v>
      </c>
      <c r="F85" s="10">
        <v>150</v>
      </c>
      <c r="G85" s="10" t="s">
        <v>14</v>
      </c>
      <c r="H85" s="10">
        <v>6</v>
      </c>
      <c r="I85" s="10" t="s">
        <v>14</v>
      </c>
      <c r="J85" s="10">
        <v>6</v>
      </c>
      <c r="K85" s="61"/>
      <c r="L85" s="478">
        <f t="shared" si="7"/>
        <v>21.1008</v>
      </c>
      <c r="M85" s="436">
        <v>6000</v>
      </c>
      <c r="N85" s="449">
        <f t="shared" si="8"/>
        <v>126.6048</v>
      </c>
      <c r="O85" s="12">
        <v>1</v>
      </c>
      <c r="P85" s="13">
        <v>1</v>
      </c>
      <c r="Q85" s="14">
        <f t="shared" si="9"/>
        <v>1</v>
      </c>
      <c r="R85" s="422">
        <f t="shared" si="10"/>
        <v>6</v>
      </c>
      <c r="S85" s="423">
        <f t="shared" si="11"/>
        <v>126.6048</v>
      </c>
      <c r="T85" s="422">
        <f t="shared" si="12"/>
        <v>43.600242644828633</v>
      </c>
      <c r="U85" s="423">
        <f t="shared" si="13"/>
        <v>5.52</v>
      </c>
      <c r="V85" s="24"/>
    </row>
    <row r="86" spans="1:22" ht="12.75">
      <c r="A86" s="173"/>
      <c r="B86" s="9"/>
      <c r="C86" s="413" t="s">
        <v>482</v>
      </c>
      <c r="D86" s="10">
        <v>170</v>
      </c>
      <c r="E86" s="10" t="s">
        <v>14</v>
      </c>
      <c r="F86" s="10">
        <v>100</v>
      </c>
      <c r="G86" s="10" t="s">
        <v>14</v>
      </c>
      <c r="H86" s="10">
        <v>3.2</v>
      </c>
      <c r="I86" s="10" t="s">
        <v>14</v>
      </c>
      <c r="J86" s="10">
        <v>4.5</v>
      </c>
      <c r="K86" s="61"/>
      <c r="L86" s="478">
        <f t="shared" si="7"/>
        <v>11.10932</v>
      </c>
      <c r="M86" s="436">
        <v>6000</v>
      </c>
      <c r="N86" s="449">
        <f t="shared" si="8"/>
        <v>66.655919999999995</v>
      </c>
      <c r="O86" s="12">
        <v>1</v>
      </c>
      <c r="P86" s="13">
        <v>1</v>
      </c>
      <c r="Q86" s="14">
        <f t="shared" si="9"/>
        <v>1</v>
      </c>
      <c r="R86" s="422">
        <f t="shared" si="10"/>
        <v>6</v>
      </c>
      <c r="S86" s="423">
        <f t="shared" si="11"/>
        <v>66.655919999999995</v>
      </c>
      <c r="T86" s="422">
        <f t="shared" si="12"/>
        <v>66.610737650909329</v>
      </c>
      <c r="U86" s="423">
        <f t="shared" si="13"/>
        <v>4.4400000000000004</v>
      </c>
      <c r="V86" s="24"/>
    </row>
    <row r="87" spans="1:22" ht="12.75">
      <c r="A87" s="173"/>
      <c r="B87" s="9"/>
      <c r="C87" s="413" t="s">
        <v>482</v>
      </c>
      <c r="D87" s="10">
        <v>170</v>
      </c>
      <c r="E87" s="10" t="s">
        <v>14</v>
      </c>
      <c r="F87" s="10">
        <v>100</v>
      </c>
      <c r="G87" s="10" t="s">
        <v>14</v>
      </c>
      <c r="H87" s="10">
        <v>4.5</v>
      </c>
      <c r="I87" s="10" t="s">
        <v>14</v>
      </c>
      <c r="J87" s="10">
        <v>6</v>
      </c>
      <c r="K87" s="61"/>
      <c r="L87" s="478">
        <f t="shared" si="7"/>
        <v>15.001349999999999</v>
      </c>
      <c r="M87" s="436">
        <v>6000</v>
      </c>
      <c r="N87" s="449">
        <f t="shared" si="8"/>
        <v>90.008099999999985</v>
      </c>
      <c r="O87" s="12">
        <v>1</v>
      </c>
      <c r="P87" s="13">
        <v>1</v>
      </c>
      <c r="Q87" s="14">
        <f t="shared" si="9"/>
        <v>1</v>
      </c>
      <c r="R87" s="422">
        <f t="shared" si="10"/>
        <v>6</v>
      </c>
      <c r="S87" s="423">
        <f t="shared" si="11"/>
        <v>90.008099999999985</v>
      </c>
      <c r="T87" s="422">
        <f t="shared" si="12"/>
        <v>49.328893732897377</v>
      </c>
      <c r="U87" s="423">
        <f t="shared" si="13"/>
        <v>4.4400000000000004</v>
      </c>
      <c r="V87" s="24"/>
    </row>
    <row r="88" spans="1:22" ht="12.75">
      <c r="A88" s="173"/>
      <c r="B88" s="9"/>
      <c r="C88" s="413" t="s">
        <v>482</v>
      </c>
      <c r="D88" s="10">
        <v>170</v>
      </c>
      <c r="E88" s="10" t="s">
        <v>14</v>
      </c>
      <c r="F88" s="10">
        <v>200</v>
      </c>
      <c r="G88" s="10" t="s">
        <v>14</v>
      </c>
      <c r="H88" s="10">
        <v>4.8</v>
      </c>
      <c r="I88" s="10" t="s">
        <v>14</v>
      </c>
      <c r="J88" s="10">
        <v>4.8</v>
      </c>
      <c r="K88" s="61"/>
      <c r="L88" s="478">
        <f t="shared" si="7"/>
        <v>21.115872</v>
      </c>
      <c r="M88" s="436">
        <v>6000</v>
      </c>
      <c r="N88" s="449">
        <f t="shared" si="8"/>
        <v>126.695232</v>
      </c>
      <c r="O88" s="12">
        <v>1</v>
      </c>
      <c r="P88" s="13">
        <v>1</v>
      </c>
      <c r="Q88" s="14">
        <f t="shared" si="9"/>
        <v>1</v>
      </c>
      <c r="R88" s="422">
        <f t="shared" si="10"/>
        <v>6</v>
      </c>
      <c r="S88" s="423">
        <f t="shared" si="11"/>
        <v>126.695232</v>
      </c>
      <c r="T88" s="422">
        <f t="shared" si="12"/>
        <v>53.987824893047282</v>
      </c>
      <c r="U88" s="423">
        <f t="shared" si="13"/>
        <v>6.8400000000000007</v>
      </c>
      <c r="V88" s="24"/>
    </row>
    <row r="89" spans="1:22" ht="12.75">
      <c r="A89" s="173"/>
      <c r="B89" s="9"/>
      <c r="C89" s="413" t="s">
        <v>482</v>
      </c>
      <c r="D89" s="10">
        <v>175</v>
      </c>
      <c r="E89" s="10" t="s">
        <v>14</v>
      </c>
      <c r="F89" s="10">
        <v>75</v>
      </c>
      <c r="G89" s="10" t="s">
        <v>14</v>
      </c>
      <c r="H89" s="10">
        <v>4</v>
      </c>
      <c r="I89" s="10" t="s">
        <v>14</v>
      </c>
      <c r="J89" s="10">
        <v>4</v>
      </c>
      <c r="K89" s="61"/>
      <c r="L89" s="478">
        <f t="shared" si="7"/>
        <v>9.9537999999999993</v>
      </c>
      <c r="M89" s="436">
        <v>6000</v>
      </c>
      <c r="N89" s="449">
        <f t="shared" si="8"/>
        <v>59.722799999999992</v>
      </c>
      <c r="O89" s="12">
        <v>1</v>
      </c>
      <c r="P89" s="13">
        <v>1</v>
      </c>
      <c r="Q89" s="14">
        <f t="shared" si="9"/>
        <v>1</v>
      </c>
      <c r="R89" s="422">
        <f t="shared" si="10"/>
        <v>6</v>
      </c>
      <c r="S89" s="423">
        <f t="shared" si="11"/>
        <v>59.722799999999992</v>
      </c>
      <c r="T89" s="422">
        <f t="shared" si="12"/>
        <v>65.301693825473691</v>
      </c>
      <c r="U89" s="423">
        <f t="shared" si="13"/>
        <v>3.8999999999999995</v>
      </c>
      <c r="V89" s="24"/>
    </row>
    <row r="90" spans="1:22" ht="12.75">
      <c r="A90" s="173"/>
      <c r="B90" s="9"/>
      <c r="C90" s="413" t="s">
        <v>482</v>
      </c>
      <c r="D90" s="10">
        <v>175</v>
      </c>
      <c r="E90" s="10" t="s">
        <v>14</v>
      </c>
      <c r="F90" s="10">
        <v>100</v>
      </c>
      <c r="G90" s="10" t="s">
        <v>14</v>
      </c>
      <c r="H90" s="10">
        <v>6</v>
      </c>
      <c r="I90" s="10" t="s">
        <v>14</v>
      </c>
      <c r="J90" s="10">
        <v>8</v>
      </c>
      <c r="K90" s="61"/>
      <c r="L90" s="478">
        <f t="shared" si="7"/>
        <v>20.048899999999996</v>
      </c>
      <c r="M90" s="436">
        <v>6000</v>
      </c>
      <c r="N90" s="449">
        <f t="shared" si="8"/>
        <v>120.29339999999998</v>
      </c>
      <c r="O90" s="12">
        <v>1</v>
      </c>
      <c r="P90" s="13">
        <v>1</v>
      </c>
      <c r="Q90" s="14">
        <f t="shared" si="9"/>
        <v>1</v>
      </c>
      <c r="R90" s="422">
        <f t="shared" si="10"/>
        <v>6</v>
      </c>
      <c r="S90" s="423">
        <f t="shared" si="11"/>
        <v>120.29339999999998</v>
      </c>
      <c r="T90" s="422">
        <f t="shared" si="12"/>
        <v>37.408536129164197</v>
      </c>
      <c r="U90" s="423">
        <f t="shared" si="13"/>
        <v>4.5</v>
      </c>
      <c r="V90" s="24"/>
    </row>
    <row r="91" spans="1:22" ht="12.75">
      <c r="A91" s="173"/>
      <c r="B91" s="9"/>
      <c r="C91" s="413" t="s">
        <v>119</v>
      </c>
      <c r="D91" s="10">
        <v>175</v>
      </c>
      <c r="E91" s="10" t="s">
        <v>14</v>
      </c>
      <c r="F91" s="10">
        <v>150</v>
      </c>
      <c r="G91" s="10" t="s">
        <v>14</v>
      </c>
      <c r="H91" s="10">
        <v>4.5</v>
      </c>
      <c r="I91" s="10" t="s">
        <v>14</v>
      </c>
      <c r="J91" s="10">
        <v>8</v>
      </c>
      <c r="K91" s="61"/>
      <c r="L91" s="478">
        <f t="shared" si="7"/>
        <v>24.456675000000001</v>
      </c>
      <c r="M91" s="436">
        <v>6000</v>
      </c>
      <c r="N91" s="449">
        <f t="shared" si="8"/>
        <v>146.74005000000002</v>
      </c>
      <c r="O91" s="12">
        <v>1</v>
      </c>
      <c r="P91" s="13">
        <v>1</v>
      </c>
      <c r="Q91" s="14">
        <f t="shared" si="9"/>
        <v>1</v>
      </c>
      <c r="R91" s="422">
        <f t="shared" si="10"/>
        <v>6</v>
      </c>
      <c r="S91" s="423">
        <f t="shared" si="11"/>
        <v>146.74005000000002</v>
      </c>
      <c r="T91" s="422">
        <f t="shared" si="12"/>
        <v>38.844201020784716</v>
      </c>
      <c r="U91" s="423">
        <f t="shared" si="13"/>
        <v>5.7000000000000011</v>
      </c>
      <c r="V91" s="24"/>
    </row>
    <row r="92" spans="1:22" ht="12.75">
      <c r="A92" s="173"/>
      <c r="B92" s="9"/>
      <c r="C92" s="413" t="s">
        <v>119</v>
      </c>
      <c r="D92" s="10">
        <v>175</v>
      </c>
      <c r="E92" s="10" t="s">
        <v>14</v>
      </c>
      <c r="F92" s="10">
        <v>175</v>
      </c>
      <c r="G92" s="10" t="s">
        <v>14</v>
      </c>
      <c r="H92" s="10">
        <v>6</v>
      </c>
      <c r="I92" s="10" t="s">
        <v>14</v>
      </c>
      <c r="J92" s="10">
        <v>8</v>
      </c>
      <c r="K92" s="61"/>
      <c r="L92" s="478">
        <f t="shared" si="7"/>
        <v>29.468899999999998</v>
      </c>
      <c r="M92" s="436">
        <v>6000</v>
      </c>
      <c r="N92" s="449">
        <f t="shared" si="8"/>
        <v>176.8134</v>
      </c>
      <c r="O92" s="12">
        <v>1</v>
      </c>
      <c r="P92" s="13">
        <v>1</v>
      </c>
      <c r="Q92" s="14">
        <f t="shared" si="9"/>
        <v>1</v>
      </c>
      <c r="R92" s="422">
        <f t="shared" si="10"/>
        <v>6</v>
      </c>
      <c r="S92" s="423">
        <f t="shared" si="11"/>
        <v>176.8134</v>
      </c>
      <c r="T92" s="422">
        <f t="shared" si="12"/>
        <v>35.630783639701519</v>
      </c>
      <c r="U92" s="423">
        <f t="shared" si="13"/>
        <v>6.3000000000000007</v>
      </c>
      <c r="V92" s="24"/>
    </row>
    <row r="93" spans="1:22" ht="12.75">
      <c r="A93" s="173"/>
      <c r="B93" s="9"/>
      <c r="C93" s="413" t="s">
        <v>119</v>
      </c>
      <c r="D93" s="10">
        <v>175</v>
      </c>
      <c r="E93" s="10" t="s">
        <v>14</v>
      </c>
      <c r="F93" s="10">
        <v>200</v>
      </c>
      <c r="G93" s="10" t="s">
        <v>14</v>
      </c>
      <c r="H93" s="10">
        <v>6</v>
      </c>
      <c r="I93" s="10" t="s">
        <v>14</v>
      </c>
      <c r="J93" s="10">
        <v>8</v>
      </c>
      <c r="K93" s="61"/>
      <c r="L93" s="478">
        <f t="shared" si="7"/>
        <v>32.608899999999998</v>
      </c>
      <c r="M93" s="436">
        <v>6000</v>
      </c>
      <c r="N93" s="449">
        <f t="shared" si="8"/>
        <v>195.6534</v>
      </c>
      <c r="O93" s="12">
        <v>1</v>
      </c>
      <c r="P93" s="13">
        <v>1</v>
      </c>
      <c r="Q93" s="14">
        <f t="shared" si="9"/>
        <v>1</v>
      </c>
      <c r="R93" s="422">
        <f t="shared" si="10"/>
        <v>6</v>
      </c>
      <c r="S93" s="423">
        <f t="shared" si="11"/>
        <v>195.6534</v>
      </c>
      <c r="T93" s="422">
        <f t="shared" si="12"/>
        <v>35.266445663607179</v>
      </c>
      <c r="U93" s="423">
        <f t="shared" si="13"/>
        <v>6.9000000000000012</v>
      </c>
      <c r="V93" s="24"/>
    </row>
    <row r="94" spans="1:22" ht="12.75">
      <c r="A94" s="173"/>
      <c r="B94" s="9"/>
      <c r="C94" s="413" t="s">
        <v>119</v>
      </c>
      <c r="D94" s="10">
        <v>180</v>
      </c>
      <c r="E94" s="10" t="s">
        <v>14</v>
      </c>
      <c r="F94" s="10">
        <v>100</v>
      </c>
      <c r="G94" s="10" t="s">
        <v>14</v>
      </c>
      <c r="H94" s="10">
        <v>6</v>
      </c>
      <c r="I94" s="10" t="s">
        <v>14</v>
      </c>
      <c r="J94" s="10">
        <v>6</v>
      </c>
      <c r="K94" s="61"/>
      <c r="L94" s="478">
        <f t="shared" si="7"/>
        <v>17.332799999999999</v>
      </c>
      <c r="M94" s="436">
        <v>6000</v>
      </c>
      <c r="N94" s="449">
        <f t="shared" si="8"/>
        <v>103.99679999999999</v>
      </c>
      <c r="O94" s="12">
        <v>1</v>
      </c>
      <c r="P94" s="13">
        <v>1</v>
      </c>
      <c r="Q94" s="14">
        <f t="shared" si="9"/>
        <v>1</v>
      </c>
      <c r="R94" s="422">
        <f t="shared" si="10"/>
        <v>6</v>
      </c>
      <c r="S94" s="423">
        <f t="shared" si="11"/>
        <v>103.99679999999999</v>
      </c>
      <c r="T94" s="422">
        <f t="shared" si="12"/>
        <v>43.84750300009231</v>
      </c>
      <c r="U94" s="423">
        <f t="shared" si="13"/>
        <v>4.5599999999999996</v>
      </c>
      <c r="V94" s="24"/>
    </row>
    <row r="95" spans="1:22" ht="12.75">
      <c r="A95" s="173"/>
      <c r="B95" s="9"/>
      <c r="C95" s="413" t="s">
        <v>119</v>
      </c>
      <c r="D95" s="10">
        <v>180</v>
      </c>
      <c r="E95" s="10" t="s">
        <v>14</v>
      </c>
      <c r="F95" s="10">
        <v>150</v>
      </c>
      <c r="G95" s="10" t="s">
        <v>14</v>
      </c>
      <c r="H95" s="10">
        <v>3</v>
      </c>
      <c r="I95" s="10" t="s">
        <v>14</v>
      </c>
      <c r="J95" s="10">
        <v>3</v>
      </c>
      <c r="K95" s="61"/>
      <c r="L95" s="478">
        <f t="shared" si="7"/>
        <v>11.162699999999999</v>
      </c>
      <c r="M95" s="436">
        <v>6000</v>
      </c>
      <c r="N95" s="449">
        <f t="shared" si="8"/>
        <v>66.976199999999992</v>
      </c>
      <c r="O95" s="12">
        <v>1</v>
      </c>
      <c r="P95" s="13">
        <v>1</v>
      </c>
      <c r="Q95" s="14">
        <f t="shared" si="9"/>
        <v>1</v>
      </c>
      <c r="R95" s="422">
        <f t="shared" si="10"/>
        <v>6</v>
      </c>
      <c r="S95" s="423">
        <f t="shared" si="11"/>
        <v>66.976199999999992</v>
      </c>
      <c r="T95" s="422">
        <f t="shared" si="12"/>
        <v>86.000698755677391</v>
      </c>
      <c r="U95" s="423">
        <f t="shared" si="13"/>
        <v>5.7599999999999989</v>
      </c>
      <c r="V95" s="24"/>
    </row>
    <row r="96" spans="1:22" ht="12.75">
      <c r="A96" s="173"/>
      <c r="B96" s="9"/>
      <c r="C96" s="413" t="s">
        <v>119</v>
      </c>
      <c r="D96" s="10">
        <v>180</v>
      </c>
      <c r="E96" s="10" t="s">
        <v>14</v>
      </c>
      <c r="F96" s="10">
        <v>200</v>
      </c>
      <c r="G96" s="10" t="s">
        <v>14</v>
      </c>
      <c r="H96" s="10">
        <v>6</v>
      </c>
      <c r="I96" s="10" t="s">
        <v>14</v>
      </c>
      <c r="J96" s="10">
        <v>8</v>
      </c>
      <c r="K96" s="61"/>
      <c r="L96" s="478">
        <f t="shared" si="7"/>
        <v>32.8444</v>
      </c>
      <c r="M96" s="436">
        <v>6000</v>
      </c>
      <c r="N96" s="449">
        <f t="shared" si="8"/>
        <v>197.06639999999999</v>
      </c>
      <c r="O96" s="12">
        <v>1</v>
      </c>
      <c r="P96" s="13">
        <v>1</v>
      </c>
      <c r="Q96" s="14">
        <f t="shared" si="9"/>
        <v>1</v>
      </c>
      <c r="R96" s="422">
        <f t="shared" si="10"/>
        <v>6</v>
      </c>
      <c r="S96" s="423">
        <f t="shared" si="11"/>
        <v>197.06639999999999</v>
      </c>
      <c r="T96" s="422">
        <f t="shared" si="12"/>
        <v>35.318045085311347</v>
      </c>
      <c r="U96" s="423">
        <f t="shared" si="13"/>
        <v>6.96</v>
      </c>
      <c r="V96" s="24"/>
    </row>
    <row r="97" spans="1:22" ht="12.75">
      <c r="A97" s="173"/>
      <c r="B97" s="9"/>
      <c r="C97" s="413" t="s">
        <v>119</v>
      </c>
      <c r="D97" s="10">
        <v>200</v>
      </c>
      <c r="E97" s="10" t="s">
        <v>14</v>
      </c>
      <c r="F97" s="10">
        <v>75</v>
      </c>
      <c r="G97" s="10" t="s">
        <v>14</v>
      </c>
      <c r="H97" s="10">
        <v>3</v>
      </c>
      <c r="I97" s="10" t="s">
        <v>14</v>
      </c>
      <c r="J97" s="10">
        <v>3</v>
      </c>
      <c r="K97" s="61"/>
      <c r="L97" s="478">
        <f t="shared" si="7"/>
        <v>8.1012000000000004</v>
      </c>
      <c r="M97" s="436">
        <v>6000</v>
      </c>
      <c r="N97" s="449">
        <f t="shared" si="8"/>
        <v>48.607200000000006</v>
      </c>
      <c r="O97" s="12">
        <v>1</v>
      </c>
      <c r="P97" s="13">
        <v>1</v>
      </c>
      <c r="Q97" s="14">
        <f t="shared" si="9"/>
        <v>1</v>
      </c>
      <c r="R97" s="422">
        <f t="shared" si="10"/>
        <v>6</v>
      </c>
      <c r="S97" s="423">
        <f t="shared" si="11"/>
        <v>48.607200000000006</v>
      </c>
      <c r="T97" s="422">
        <f t="shared" si="12"/>
        <v>86.406952056485451</v>
      </c>
      <c r="U97" s="423">
        <f t="shared" si="13"/>
        <v>4.2</v>
      </c>
      <c r="V97" s="24"/>
    </row>
    <row r="98" spans="1:22" ht="12.75">
      <c r="A98" s="173"/>
      <c r="B98" s="9"/>
      <c r="C98" s="413" t="s">
        <v>119</v>
      </c>
      <c r="D98" s="10">
        <v>200</v>
      </c>
      <c r="E98" s="10" t="s">
        <v>14</v>
      </c>
      <c r="F98" s="10">
        <v>100</v>
      </c>
      <c r="G98" s="10" t="s">
        <v>14</v>
      </c>
      <c r="H98" s="10">
        <v>3</v>
      </c>
      <c r="I98" s="10" t="s">
        <v>14</v>
      </c>
      <c r="J98" s="10">
        <v>3</v>
      </c>
      <c r="K98" s="61"/>
      <c r="L98" s="478">
        <f t="shared" si="7"/>
        <v>9.2786999999999988</v>
      </c>
      <c r="M98" s="436">
        <v>6000</v>
      </c>
      <c r="N98" s="449">
        <f t="shared" si="8"/>
        <v>55.672199999999989</v>
      </c>
      <c r="O98" s="12">
        <v>1</v>
      </c>
      <c r="P98" s="13">
        <v>1</v>
      </c>
      <c r="Q98" s="14">
        <f t="shared" si="9"/>
        <v>1</v>
      </c>
      <c r="R98" s="422">
        <f t="shared" si="10"/>
        <v>6</v>
      </c>
      <c r="S98" s="423">
        <f t="shared" si="11"/>
        <v>55.672199999999989</v>
      </c>
      <c r="T98" s="422">
        <f t="shared" si="12"/>
        <v>86.218974640844095</v>
      </c>
      <c r="U98" s="423">
        <f t="shared" si="13"/>
        <v>4.8</v>
      </c>
      <c r="V98" s="24"/>
    </row>
    <row r="99" spans="1:22" ht="12.75">
      <c r="A99" s="173"/>
      <c r="B99" s="9"/>
      <c r="C99" s="413" t="s">
        <v>119</v>
      </c>
      <c r="D99" s="10">
        <v>200</v>
      </c>
      <c r="E99" s="10" t="s">
        <v>14</v>
      </c>
      <c r="F99" s="10">
        <v>100</v>
      </c>
      <c r="G99" s="10" t="s">
        <v>14</v>
      </c>
      <c r="H99" s="10">
        <v>3</v>
      </c>
      <c r="I99" s="10" t="s">
        <v>14</v>
      </c>
      <c r="J99" s="10">
        <v>4.5</v>
      </c>
      <c r="K99" s="61"/>
      <c r="L99" s="478">
        <f t="shared" si="7"/>
        <v>11.563049999999999</v>
      </c>
      <c r="M99" s="436">
        <v>6000</v>
      </c>
      <c r="N99" s="449">
        <f t="shared" si="8"/>
        <v>69.378299999999982</v>
      </c>
      <c r="O99" s="12">
        <v>1</v>
      </c>
      <c r="P99" s="13">
        <v>1</v>
      </c>
      <c r="Q99" s="14">
        <f t="shared" si="9"/>
        <v>1</v>
      </c>
      <c r="R99" s="422">
        <f t="shared" si="10"/>
        <v>6</v>
      </c>
      <c r="S99" s="423">
        <f t="shared" si="11"/>
        <v>69.378299999999982</v>
      </c>
      <c r="T99" s="422">
        <f t="shared" si="12"/>
        <v>69.185898184302587</v>
      </c>
      <c r="U99" s="423">
        <f t="shared" si="13"/>
        <v>4.7999999999999989</v>
      </c>
      <c r="V99" s="24"/>
    </row>
    <row r="100" spans="1:22" ht="12.75">
      <c r="A100" s="173"/>
      <c r="B100" s="9"/>
      <c r="C100" s="413" t="s">
        <v>119</v>
      </c>
      <c r="D100" s="10">
        <v>200</v>
      </c>
      <c r="E100" s="10" t="s">
        <v>14</v>
      </c>
      <c r="F100" s="10">
        <v>100</v>
      </c>
      <c r="G100" s="10" t="s">
        <v>14</v>
      </c>
      <c r="H100" s="10">
        <v>5</v>
      </c>
      <c r="I100" s="10" t="s">
        <v>14</v>
      </c>
      <c r="J100" s="10">
        <v>6</v>
      </c>
      <c r="K100" s="61"/>
      <c r="L100" s="478">
        <f t="shared" si="7"/>
        <v>16.798999999999999</v>
      </c>
      <c r="M100" s="436">
        <v>6000</v>
      </c>
      <c r="N100" s="449">
        <f t="shared" si="8"/>
        <v>100.794</v>
      </c>
      <c r="O100" s="12">
        <v>1</v>
      </c>
      <c r="P100" s="13">
        <v>1</v>
      </c>
      <c r="Q100" s="14">
        <f t="shared" si="9"/>
        <v>1</v>
      </c>
      <c r="R100" s="422">
        <f t="shared" si="10"/>
        <v>6</v>
      </c>
      <c r="S100" s="423">
        <f t="shared" si="11"/>
        <v>100.794</v>
      </c>
      <c r="T100" s="422">
        <f t="shared" si="12"/>
        <v>47.621882254896128</v>
      </c>
      <c r="U100" s="423">
        <f t="shared" si="13"/>
        <v>4.8</v>
      </c>
      <c r="V100" s="24"/>
    </row>
    <row r="101" spans="1:22" ht="12.75">
      <c r="A101" s="173"/>
      <c r="B101" s="9"/>
      <c r="C101" s="413" t="s">
        <v>119</v>
      </c>
      <c r="D101" s="10">
        <v>200</v>
      </c>
      <c r="E101" s="10" t="s">
        <v>14</v>
      </c>
      <c r="F101" s="10">
        <v>100</v>
      </c>
      <c r="G101" s="10" t="s">
        <v>14</v>
      </c>
      <c r="H101" s="10">
        <v>5</v>
      </c>
      <c r="I101" s="10" t="s">
        <v>14</v>
      </c>
      <c r="J101" s="10">
        <v>8</v>
      </c>
      <c r="K101" s="61"/>
      <c r="L101" s="478">
        <f t="shared" si="7"/>
        <v>19.782</v>
      </c>
      <c r="M101" s="436">
        <v>6000</v>
      </c>
      <c r="N101" s="449">
        <f t="shared" si="8"/>
        <v>118.69199999999999</v>
      </c>
      <c r="O101" s="12">
        <v>1</v>
      </c>
      <c r="P101" s="13">
        <v>1</v>
      </c>
      <c r="Q101" s="14">
        <f t="shared" si="9"/>
        <v>1</v>
      </c>
      <c r="R101" s="422">
        <f t="shared" si="10"/>
        <v>6</v>
      </c>
      <c r="S101" s="423">
        <f t="shared" si="11"/>
        <v>118.69199999999999</v>
      </c>
      <c r="T101" s="422">
        <f t="shared" si="12"/>
        <v>40.440804772014964</v>
      </c>
      <c r="U101" s="423">
        <f t="shared" si="13"/>
        <v>4.8</v>
      </c>
      <c r="V101" s="24"/>
    </row>
    <row r="102" spans="1:22" ht="12.75">
      <c r="A102" s="173"/>
      <c r="B102" s="9"/>
      <c r="C102" s="413" t="s">
        <v>119</v>
      </c>
      <c r="D102" s="10">
        <v>200</v>
      </c>
      <c r="E102" s="10" t="s">
        <v>14</v>
      </c>
      <c r="F102" s="10">
        <v>100</v>
      </c>
      <c r="G102" s="10" t="s">
        <v>14</v>
      </c>
      <c r="H102" s="10">
        <v>6</v>
      </c>
      <c r="I102" s="10" t="s">
        <v>14</v>
      </c>
      <c r="J102" s="10">
        <v>8</v>
      </c>
      <c r="K102" s="61"/>
      <c r="L102" s="478">
        <f t="shared" si="7"/>
        <v>21.226399999999998</v>
      </c>
      <c r="M102" s="436">
        <v>6000</v>
      </c>
      <c r="N102" s="449">
        <f t="shared" si="8"/>
        <v>127.35839999999999</v>
      </c>
      <c r="O102" s="12">
        <v>1</v>
      </c>
      <c r="P102" s="13">
        <v>1</v>
      </c>
      <c r="Q102" s="14">
        <f t="shared" si="9"/>
        <v>1</v>
      </c>
      <c r="R102" s="422">
        <f t="shared" si="10"/>
        <v>6</v>
      </c>
      <c r="S102" s="423">
        <f t="shared" si="11"/>
        <v>127.35839999999999</v>
      </c>
      <c r="T102" s="422">
        <f t="shared" si="12"/>
        <v>37.688915689895602</v>
      </c>
      <c r="U102" s="423">
        <f t="shared" si="13"/>
        <v>4.8</v>
      </c>
      <c r="V102" s="24"/>
    </row>
    <row r="103" spans="1:22" ht="12.75">
      <c r="A103" s="173"/>
      <c r="B103" s="9"/>
      <c r="C103" s="413" t="s">
        <v>119</v>
      </c>
      <c r="D103" s="10">
        <v>200</v>
      </c>
      <c r="E103" s="10" t="s">
        <v>14</v>
      </c>
      <c r="F103" s="10">
        <v>100</v>
      </c>
      <c r="G103" s="10" t="s">
        <v>14</v>
      </c>
      <c r="H103" s="10">
        <v>6</v>
      </c>
      <c r="I103" s="10" t="s">
        <v>14</v>
      </c>
      <c r="J103" s="10">
        <v>7.1</v>
      </c>
      <c r="K103" s="61"/>
      <c r="L103" s="478">
        <f t="shared" si="7"/>
        <v>19.89818</v>
      </c>
      <c r="M103" s="436">
        <v>6000</v>
      </c>
      <c r="N103" s="449">
        <f t="shared" si="8"/>
        <v>119.38908000000001</v>
      </c>
      <c r="O103" s="12">
        <v>1</v>
      </c>
      <c r="P103" s="13">
        <v>1</v>
      </c>
      <c r="Q103" s="14">
        <f t="shared" si="9"/>
        <v>1</v>
      </c>
      <c r="R103" s="422">
        <f t="shared" si="10"/>
        <v>6</v>
      </c>
      <c r="S103" s="423">
        <f t="shared" si="11"/>
        <v>119.38908000000001</v>
      </c>
      <c r="T103" s="422">
        <f t="shared" si="12"/>
        <v>40.204682036246531</v>
      </c>
      <c r="U103" s="423">
        <f t="shared" si="13"/>
        <v>4.8</v>
      </c>
      <c r="V103" s="24"/>
    </row>
    <row r="104" spans="1:22" ht="12.75">
      <c r="A104" s="173"/>
      <c r="B104" s="9"/>
      <c r="C104" s="413" t="s">
        <v>119</v>
      </c>
      <c r="D104" s="10">
        <v>200</v>
      </c>
      <c r="E104" s="10" t="s">
        <v>14</v>
      </c>
      <c r="F104" s="10">
        <v>100</v>
      </c>
      <c r="G104" s="10" t="s">
        <v>14</v>
      </c>
      <c r="H104" s="10">
        <v>3.2</v>
      </c>
      <c r="I104" s="10" t="s">
        <v>14</v>
      </c>
      <c r="J104" s="10">
        <v>4</v>
      </c>
      <c r="K104" s="61"/>
      <c r="L104" s="478">
        <f t="shared" si="7"/>
        <v>11.10304</v>
      </c>
      <c r="M104" s="436">
        <v>6000</v>
      </c>
      <c r="N104" s="449">
        <f t="shared" si="8"/>
        <v>66.61824</v>
      </c>
      <c r="O104" s="12">
        <v>1</v>
      </c>
      <c r="P104" s="13">
        <v>1</v>
      </c>
      <c r="Q104" s="14">
        <f t="shared" si="9"/>
        <v>1</v>
      </c>
      <c r="R104" s="422">
        <f t="shared" si="10"/>
        <v>6</v>
      </c>
      <c r="S104" s="423">
        <f t="shared" si="11"/>
        <v>66.61824</v>
      </c>
      <c r="T104" s="422">
        <f t="shared" si="12"/>
        <v>72.052338818918059</v>
      </c>
      <c r="U104" s="423">
        <f t="shared" si="13"/>
        <v>4.8</v>
      </c>
      <c r="V104" s="24"/>
    </row>
    <row r="105" spans="1:22" ht="12.75">
      <c r="A105" s="173"/>
      <c r="B105" s="9"/>
      <c r="C105" s="413" t="s">
        <v>119</v>
      </c>
      <c r="D105" s="10">
        <v>200</v>
      </c>
      <c r="E105" s="10" t="s">
        <v>14</v>
      </c>
      <c r="F105" s="10">
        <v>100</v>
      </c>
      <c r="G105" s="10" t="s">
        <v>14</v>
      </c>
      <c r="H105" s="10">
        <v>3.2</v>
      </c>
      <c r="I105" s="10" t="s">
        <v>14</v>
      </c>
      <c r="J105" s="10">
        <v>4.5</v>
      </c>
      <c r="K105" s="61"/>
      <c r="L105" s="478">
        <f t="shared" si="7"/>
        <v>11.862920000000001</v>
      </c>
      <c r="M105" s="436">
        <v>6000</v>
      </c>
      <c r="N105" s="449">
        <f t="shared" si="8"/>
        <v>71.177520000000001</v>
      </c>
      <c r="O105" s="12">
        <v>1</v>
      </c>
      <c r="P105" s="13">
        <v>1</v>
      </c>
      <c r="Q105" s="14">
        <f t="shared" si="9"/>
        <v>1</v>
      </c>
      <c r="R105" s="422">
        <f t="shared" si="10"/>
        <v>6</v>
      </c>
      <c r="S105" s="423">
        <f t="shared" si="11"/>
        <v>71.177520000000001</v>
      </c>
      <c r="T105" s="422">
        <f t="shared" si="12"/>
        <v>67.437022250845487</v>
      </c>
      <c r="U105" s="423">
        <f t="shared" si="13"/>
        <v>4.8</v>
      </c>
      <c r="V105" s="24"/>
    </row>
    <row r="106" spans="1:22" ht="12.75">
      <c r="A106" s="173"/>
      <c r="B106" s="9"/>
      <c r="C106" s="413" t="s">
        <v>119</v>
      </c>
      <c r="D106" s="10">
        <v>200</v>
      </c>
      <c r="E106" s="10" t="s">
        <v>14</v>
      </c>
      <c r="F106" s="10">
        <v>100</v>
      </c>
      <c r="G106" s="10" t="s">
        <v>14</v>
      </c>
      <c r="H106" s="10">
        <v>3.5</v>
      </c>
      <c r="I106" s="10" t="s">
        <v>14</v>
      </c>
      <c r="J106" s="10">
        <v>4.5</v>
      </c>
      <c r="K106" s="61"/>
      <c r="L106" s="478">
        <f t="shared" si="7"/>
        <v>12.312724999999999</v>
      </c>
      <c r="M106" s="436">
        <v>6000</v>
      </c>
      <c r="N106" s="449">
        <f t="shared" si="8"/>
        <v>73.876349999999988</v>
      </c>
      <c r="O106" s="12">
        <v>1</v>
      </c>
      <c r="P106" s="13">
        <v>1</v>
      </c>
      <c r="Q106" s="14">
        <f t="shared" si="9"/>
        <v>1</v>
      </c>
      <c r="R106" s="422">
        <f t="shared" si="10"/>
        <v>6</v>
      </c>
      <c r="S106" s="423">
        <f t="shared" si="11"/>
        <v>73.876349999999988</v>
      </c>
      <c r="T106" s="422">
        <f t="shared" si="12"/>
        <v>64.973431957588602</v>
      </c>
      <c r="U106" s="423">
        <f t="shared" si="13"/>
        <v>4.8</v>
      </c>
      <c r="V106" s="24"/>
    </row>
    <row r="107" spans="1:22" ht="12.75">
      <c r="A107" s="173"/>
      <c r="B107" s="9"/>
      <c r="C107" s="413" t="s">
        <v>119</v>
      </c>
      <c r="D107" s="10">
        <v>200</v>
      </c>
      <c r="E107" s="10" t="s">
        <v>14</v>
      </c>
      <c r="F107" s="10">
        <v>100</v>
      </c>
      <c r="G107" s="10" t="s">
        <v>14</v>
      </c>
      <c r="H107" s="10">
        <v>4.5</v>
      </c>
      <c r="I107" s="10" t="s">
        <v>14</v>
      </c>
      <c r="J107" s="10">
        <v>6</v>
      </c>
      <c r="K107" s="61"/>
      <c r="L107" s="478">
        <f t="shared" si="7"/>
        <v>16.0611</v>
      </c>
      <c r="M107" s="436">
        <v>6000</v>
      </c>
      <c r="N107" s="449">
        <f t="shared" si="8"/>
        <v>96.366599999999991</v>
      </c>
      <c r="O107" s="12">
        <v>1</v>
      </c>
      <c r="P107" s="13">
        <v>1</v>
      </c>
      <c r="Q107" s="14">
        <f t="shared" si="9"/>
        <v>1</v>
      </c>
      <c r="R107" s="422">
        <f t="shared" si="10"/>
        <v>6</v>
      </c>
      <c r="S107" s="423">
        <f t="shared" si="11"/>
        <v>96.366599999999991</v>
      </c>
      <c r="T107" s="422">
        <f t="shared" si="12"/>
        <v>49.809788868757437</v>
      </c>
      <c r="U107" s="423">
        <f t="shared" si="13"/>
        <v>4.8</v>
      </c>
      <c r="V107" s="24"/>
    </row>
    <row r="108" spans="1:22" ht="12.75">
      <c r="A108" s="173"/>
      <c r="B108" s="9"/>
      <c r="C108" s="413" t="s">
        <v>119</v>
      </c>
      <c r="D108" s="10">
        <v>200</v>
      </c>
      <c r="E108" s="10" t="s">
        <v>14</v>
      </c>
      <c r="F108" s="10">
        <v>100</v>
      </c>
      <c r="G108" s="10" t="s">
        <v>14</v>
      </c>
      <c r="H108" s="10">
        <v>4.5</v>
      </c>
      <c r="I108" s="10" t="s">
        <v>14</v>
      </c>
      <c r="J108" s="10">
        <v>8</v>
      </c>
      <c r="K108" s="61"/>
      <c r="L108" s="478">
        <f t="shared" si="7"/>
        <v>19.059799999999999</v>
      </c>
      <c r="M108" s="436">
        <v>6000</v>
      </c>
      <c r="N108" s="449">
        <f t="shared" si="8"/>
        <v>114.35879999999999</v>
      </c>
      <c r="O108" s="12">
        <v>1</v>
      </c>
      <c r="P108" s="13">
        <v>1</v>
      </c>
      <c r="Q108" s="14">
        <f t="shared" si="9"/>
        <v>1</v>
      </c>
      <c r="R108" s="422">
        <f t="shared" si="10"/>
        <v>6</v>
      </c>
      <c r="S108" s="423">
        <f t="shared" si="11"/>
        <v>114.35879999999999</v>
      </c>
      <c r="T108" s="422">
        <f t="shared" si="12"/>
        <v>41.973158165353261</v>
      </c>
      <c r="U108" s="423">
        <f t="shared" si="13"/>
        <v>4.8</v>
      </c>
      <c r="V108" s="24"/>
    </row>
    <row r="109" spans="1:22" ht="12.75">
      <c r="A109" s="173"/>
      <c r="B109" s="9"/>
      <c r="C109" s="413" t="s">
        <v>119</v>
      </c>
      <c r="D109" s="10">
        <v>200</v>
      </c>
      <c r="E109" s="10" t="s">
        <v>14</v>
      </c>
      <c r="F109" s="10">
        <v>100</v>
      </c>
      <c r="G109" s="10" t="s">
        <v>14</v>
      </c>
      <c r="H109" s="10">
        <v>4.5</v>
      </c>
      <c r="I109" s="10" t="s">
        <v>14</v>
      </c>
      <c r="J109" s="10">
        <v>4.5</v>
      </c>
      <c r="K109" s="61"/>
      <c r="L109" s="478">
        <f t="shared" si="7"/>
        <v>13.812074999999998</v>
      </c>
      <c r="M109" s="436">
        <v>6000</v>
      </c>
      <c r="N109" s="449">
        <f t="shared" si="8"/>
        <v>82.872450000000001</v>
      </c>
      <c r="O109" s="12">
        <v>1</v>
      </c>
      <c r="P109" s="13">
        <v>1</v>
      </c>
      <c r="Q109" s="14">
        <f t="shared" si="9"/>
        <v>1</v>
      </c>
      <c r="R109" s="422">
        <f t="shared" si="10"/>
        <v>6</v>
      </c>
      <c r="S109" s="423">
        <f t="shared" si="11"/>
        <v>82.872450000000001</v>
      </c>
      <c r="T109" s="422">
        <f t="shared" si="12"/>
        <v>57.920334200328341</v>
      </c>
      <c r="U109" s="423">
        <f t="shared" si="13"/>
        <v>4.8000000000000007</v>
      </c>
      <c r="V109" s="24"/>
    </row>
    <row r="110" spans="1:22" ht="12.75">
      <c r="A110" s="173"/>
      <c r="B110" s="9"/>
      <c r="C110" s="413" t="s">
        <v>119</v>
      </c>
      <c r="D110" s="10">
        <v>200</v>
      </c>
      <c r="E110" s="10" t="s">
        <v>14</v>
      </c>
      <c r="F110" s="10">
        <v>100</v>
      </c>
      <c r="G110" s="10" t="s">
        <v>14</v>
      </c>
      <c r="H110" s="10">
        <v>4.5</v>
      </c>
      <c r="I110" s="10" t="s">
        <v>14</v>
      </c>
      <c r="J110" s="10">
        <v>5.5</v>
      </c>
      <c r="K110" s="61"/>
      <c r="L110" s="478">
        <f t="shared" si="7"/>
        <v>15.311425</v>
      </c>
      <c r="M110" s="436">
        <v>6000</v>
      </c>
      <c r="N110" s="449">
        <f t="shared" si="8"/>
        <v>91.868549999999999</v>
      </c>
      <c r="O110" s="12">
        <v>1</v>
      </c>
      <c r="P110" s="13">
        <v>1</v>
      </c>
      <c r="Q110" s="14">
        <f t="shared" si="9"/>
        <v>1</v>
      </c>
      <c r="R110" s="422">
        <f t="shared" si="10"/>
        <v>6</v>
      </c>
      <c r="S110" s="423">
        <f t="shared" si="11"/>
        <v>91.868549999999999</v>
      </c>
      <c r="T110" s="422">
        <f t="shared" si="12"/>
        <v>52.248566021777854</v>
      </c>
      <c r="U110" s="423">
        <f t="shared" si="13"/>
        <v>4.8</v>
      </c>
      <c r="V110" s="24"/>
    </row>
    <row r="111" spans="1:22" ht="12.75">
      <c r="A111" s="173"/>
      <c r="B111" s="9"/>
      <c r="C111" s="413" t="s">
        <v>119</v>
      </c>
      <c r="D111" s="10">
        <v>200</v>
      </c>
      <c r="E111" s="10" t="s">
        <v>14</v>
      </c>
      <c r="F111" s="10">
        <v>100</v>
      </c>
      <c r="G111" s="10" t="s">
        <v>14</v>
      </c>
      <c r="H111" s="10">
        <v>5.5</v>
      </c>
      <c r="I111" s="10" t="s">
        <v>14</v>
      </c>
      <c r="J111" s="10">
        <v>8</v>
      </c>
      <c r="K111" s="61"/>
      <c r="L111" s="478">
        <f t="shared" si="7"/>
        <v>20.504200000000001</v>
      </c>
      <c r="M111" s="436">
        <v>6000</v>
      </c>
      <c r="N111" s="449">
        <f t="shared" si="8"/>
        <v>123.02520000000001</v>
      </c>
      <c r="O111" s="12">
        <v>1</v>
      </c>
      <c r="P111" s="13">
        <v>1</v>
      </c>
      <c r="Q111" s="14">
        <f t="shared" si="9"/>
        <v>1</v>
      </c>
      <c r="R111" s="422">
        <f t="shared" si="10"/>
        <v>6</v>
      </c>
      <c r="S111" s="423">
        <f t="shared" si="11"/>
        <v>123.02520000000001</v>
      </c>
      <c r="T111" s="422">
        <f t="shared" si="12"/>
        <v>39.016396640688249</v>
      </c>
      <c r="U111" s="423">
        <f t="shared" si="13"/>
        <v>4.8000000000000007</v>
      </c>
      <c r="V111" s="24"/>
    </row>
    <row r="112" spans="1:22" ht="12.75">
      <c r="A112" s="173"/>
      <c r="B112" s="9"/>
      <c r="C112" s="413" t="s">
        <v>119</v>
      </c>
      <c r="D112" s="10">
        <v>200</v>
      </c>
      <c r="E112" s="10" t="s">
        <v>14</v>
      </c>
      <c r="F112" s="10">
        <v>105</v>
      </c>
      <c r="G112" s="10" t="s">
        <v>14</v>
      </c>
      <c r="H112" s="10">
        <v>6</v>
      </c>
      <c r="I112" s="10" t="s">
        <v>14</v>
      </c>
      <c r="J112" s="10">
        <v>7.1</v>
      </c>
      <c r="K112" s="61"/>
      <c r="L112" s="478">
        <f t="shared" si="7"/>
        <v>20.45553</v>
      </c>
      <c r="M112" s="436">
        <v>6000</v>
      </c>
      <c r="N112" s="449">
        <f t="shared" si="8"/>
        <v>122.73317999999999</v>
      </c>
      <c r="O112" s="12">
        <v>1</v>
      </c>
      <c r="P112" s="13">
        <v>1</v>
      </c>
      <c r="Q112" s="14">
        <f t="shared" si="9"/>
        <v>1</v>
      </c>
      <c r="R112" s="422">
        <f t="shared" si="10"/>
        <v>6</v>
      </c>
      <c r="S112" s="423">
        <f t="shared" si="11"/>
        <v>122.73317999999999</v>
      </c>
      <c r="T112" s="422">
        <f t="shared" si="12"/>
        <v>40.08695936991122</v>
      </c>
      <c r="U112" s="423">
        <f t="shared" si="13"/>
        <v>4.92</v>
      </c>
      <c r="V112" s="24"/>
    </row>
    <row r="113" spans="1:22" ht="12.75">
      <c r="A113" s="173"/>
      <c r="B113" s="9"/>
      <c r="C113" s="413" t="s">
        <v>119</v>
      </c>
      <c r="D113" s="10">
        <v>200</v>
      </c>
      <c r="E113" s="10" t="s">
        <v>14</v>
      </c>
      <c r="F113" s="10">
        <v>120</v>
      </c>
      <c r="G113" s="10" t="s">
        <v>14</v>
      </c>
      <c r="H113" s="10">
        <v>5</v>
      </c>
      <c r="I113" s="10" t="s">
        <v>14</v>
      </c>
      <c r="J113" s="10">
        <v>6</v>
      </c>
      <c r="K113" s="61"/>
      <c r="L113" s="478">
        <f t="shared" si="7"/>
        <v>18.683</v>
      </c>
      <c r="M113" s="436">
        <v>6000</v>
      </c>
      <c r="N113" s="449">
        <f t="shared" si="8"/>
        <v>112.098</v>
      </c>
      <c r="O113" s="12">
        <v>1</v>
      </c>
      <c r="P113" s="13">
        <v>1</v>
      </c>
      <c r="Q113" s="14">
        <f t="shared" si="9"/>
        <v>1</v>
      </c>
      <c r="R113" s="422">
        <f t="shared" si="10"/>
        <v>6</v>
      </c>
      <c r="S113" s="423">
        <f t="shared" si="11"/>
        <v>112.098</v>
      </c>
      <c r="T113" s="422">
        <f t="shared" si="12"/>
        <v>47.101643205052724</v>
      </c>
      <c r="U113" s="423">
        <f t="shared" si="13"/>
        <v>5.28</v>
      </c>
      <c r="V113" s="24"/>
    </row>
    <row r="114" spans="1:22" ht="12.75">
      <c r="A114" s="173"/>
      <c r="B114" s="9"/>
      <c r="C114" s="413" t="s">
        <v>119</v>
      </c>
      <c r="D114" s="10">
        <v>200</v>
      </c>
      <c r="E114" s="10" t="s">
        <v>14</v>
      </c>
      <c r="F114" s="10">
        <v>120</v>
      </c>
      <c r="G114" s="10" t="s">
        <v>14</v>
      </c>
      <c r="H114" s="10">
        <v>6</v>
      </c>
      <c r="I114" s="10" t="s">
        <v>14</v>
      </c>
      <c r="J114" s="10">
        <v>8</v>
      </c>
      <c r="K114" s="61"/>
      <c r="L114" s="478">
        <f t="shared" si="7"/>
        <v>23.738399999999999</v>
      </c>
      <c r="M114" s="436">
        <v>6000</v>
      </c>
      <c r="N114" s="449">
        <f t="shared" si="8"/>
        <v>142.43039999999999</v>
      </c>
      <c r="O114" s="12">
        <v>1</v>
      </c>
      <c r="P114" s="13">
        <v>1</v>
      </c>
      <c r="Q114" s="14">
        <f t="shared" si="9"/>
        <v>1</v>
      </c>
      <c r="R114" s="422">
        <f t="shared" si="10"/>
        <v>6</v>
      </c>
      <c r="S114" s="423">
        <f t="shared" si="11"/>
        <v>142.43039999999999</v>
      </c>
      <c r="T114" s="422">
        <f t="shared" si="12"/>
        <v>37.070737707680387</v>
      </c>
      <c r="U114" s="423">
        <f t="shared" si="13"/>
        <v>5.28</v>
      </c>
      <c r="V114" s="24"/>
    </row>
    <row r="115" spans="1:22" ht="12.75">
      <c r="A115" s="173"/>
      <c r="B115" s="9"/>
      <c r="C115" s="413" t="s">
        <v>119</v>
      </c>
      <c r="D115" s="10">
        <v>200</v>
      </c>
      <c r="E115" s="10" t="s">
        <v>14</v>
      </c>
      <c r="F115" s="10">
        <v>125</v>
      </c>
      <c r="G115" s="10" t="s">
        <v>14</v>
      </c>
      <c r="H115" s="10">
        <v>3</v>
      </c>
      <c r="I115" s="10" t="s">
        <v>14</v>
      </c>
      <c r="J115" s="10">
        <v>3</v>
      </c>
      <c r="K115" s="61"/>
      <c r="L115" s="478">
        <f t="shared" si="7"/>
        <v>10.456199999999999</v>
      </c>
      <c r="M115" s="436">
        <v>6000</v>
      </c>
      <c r="N115" s="449">
        <f t="shared" si="8"/>
        <v>62.737199999999994</v>
      </c>
      <c r="O115" s="12">
        <v>1</v>
      </c>
      <c r="P115" s="13">
        <v>1</v>
      </c>
      <c r="Q115" s="14">
        <f t="shared" si="9"/>
        <v>1</v>
      </c>
      <c r="R115" s="422">
        <f t="shared" si="10"/>
        <v>6</v>
      </c>
      <c r="S115" s="423">
        <f t="shared" si="11"/>
        <v>62.737199999999994</v>
      </c>
      <c r="T115" s="422">
        <f t="shared" si="12"/>
        <v>86.073334480977806</v>
      </c>
      <c r="U115" s="423">
        <f t="shared" si="13"/>
        <v>5.4</v>
      </c>
      <c r="V115" s="24"/>
    </row>
    <row r="116" spans="1:22" ht="12.75">
      <c r="A116" s="173"/>
      <c r="B116" s="9"/>
      <c r="C116" s="413" t="s">
        <v>119</v>
      </c>
      <c r="D116" s="10">
        <v>200</v>
      </c>
      <c r="E116" s="10" t="s">
        <v>14</v>
      </c>
      <c r="F116" s="10">
        <v>125</v>
      </c>
      <c r="G116" s="10" t="s">
        <v>14</v>
      </c>
      <c r="H116" s="10">
        <v>3</v>
      </c>
      <c r="I116" s="10" t="s">
        <v>14</v>
      </c>
      <c r="J116" s="10">
        <v>4.5</v>
      </c>
      <c r="K116" s="61"/>
      <c r="L116" s="478">
        <f t="shared" si="7"/>
        <v>13.3293</v>
      </c>
      <c r="M116" s="436">
        <v>6000</v>
      </c>
      <c r="N116" s="449">
        <f t="shared" si="8"/>
        <v>79.975800000000007</v>
      </c>
      <c r="O116" s="12">
        <v>1</v>
      </c>
      <c r="P116" s="13">
        <v>1</v>
      </c>
      <c r="Q116" s="14">
        <f t="shared" si="9"/>
        <v>1</v>
      </c>
      <c r="R116" s="422">
        <f t="shared" si="10"/>
        <v>6</v>
      </c>
      <c r="S116" s="423">
        <f t="shared" si="11"/>
        <v>79.975800000000007</v>
      </c>
      <c r="T116" s="422">
        <f t="shared" si="12"/>
        <v>67.520424928540891</v>
      </c>
      <c r="U116" s="423">
        <f t="shared" si="13"/>
        <v>5.4000000000000012</v>
      </c>
      <c r="V116" s="24"/>
    </row>
    <row r="117" spans="1:22" ht="12.75">
      <c r="A117" s="173"/>
      <c r="B117" s="9"/>
      <c r="C117" s="413" t="s">
        <v>119</v>
      </c>
      <c r="D117" s="10">
        <v>200</v>
      </c>
      <c r="E117" s="10" t="s">
        <v>14</v>
      </c>
      <c r="F117" s="10">
        <v>125</v>
      </c>
      <c r="G117" s="10" t="s">
        <v>14</v>
      </c>
      <c r="H117" s="10">
        <v>5</v>
      </c>
      <c r="I117" s="10" t="s">
        <v>14</v>
      </c>
      <c r="J117" s="10">
        <v>6</v>
      </c>
      <c r="K117" s="61"/>
      <c r="L117" s="478">
        <f t="shared" si="7"/>
        <v>19.154</v>
      </c>
      <c r="M117" s="436">
        <v>6000</v>
      </c>
      <c r="N117" s="449">
        <f t="shared" si="8"/>
        <v>114.92400000000001</v>
      </c>
      <c r="O117" s="12">
        <v>1</v>
      </c>
      <c r="P117" s="13">
        <v>1</v>
      </c>
      <c r="Q117" s="14">
        <f t="shared" si="9"/>
        <v>1</v>
      </c>
      <c r="R117" s="422">
        <f t="shared" si="10"/>
        <v>6</v>
      </c>
      <c r="S117" s="423">
        <f t="shared" si="11"/>
        <v>114.92400000000001</v>
      </c>
      <c r="T117" s="422">
        <f t="shared" si="12"/>
        <v>46.987574396992798</v>
      </c>
      <c r="U117" s="423">
        <f t="shared" si="13"/>
        <v>5.4000000000000012</v>
      </c>
      <c r="V117" s="24"/>
    </row>
    <row r="118" spans="1:22" ht="12.75">
      <c r="A118" s="173"/>
      <c r="B118" s="9"/>
      <c r="C118" s="413" t="s">
        <v>119</v>
      </c>
      <c r="D118" s="10">
        <v>200</v>
      </c>
      <c r="E118" s="10" t="s">
        <v>14</v>
      </c>
      <c r="F118" s="10">
        <v>125</v>
      </c>
      <c r="G118" s="10" t="s">
        <v>14</v>
      </c>
      <c r="H118" s="10">
        <v>6</v>
      </c>
      <c r="I118" s="10" t="s">
        <v>14</v>
      </c>
      <c r="J118" s="10">
        <v>6</v>
      </c>
      <c r="K118" s="61"/>
      <c r="L118" s="478">
        <f t="shared" si="7"/>
        <v>20.629799999999999</v>
      </c>
      <c r="M118" s="436">
        <v>6000</v>
      </c>
      <c r="N118" s="449">
        <f t="shared" si="8"/>
        <v>123.7788</v>
      </c>
      <c r="O118" s="12">
        <v>1</v>
      </c>
      <c r="P118" s="13">
        <v>1</v>
      </c>
      <c r="Q118" s="14">
        <f t="shared" si="9"/>
        <v>1</v>
      </c>
      <c r="R118" s="422">
        <f t="shared" si="10"/>
        <v>6</v>
      </c>
      <c r="S118" s="423">
        <f t="shared" si="11"/>
        <v>123.7788</v>
      </c>
      <c r="T118" s="422">
        <f t="shared" si="12"/>
        <v>43.626210627344911</v>
      </c>
      <c r="U118" s="423">
        <f t="shared" si="13"/>
        <v>5.4</v>
      </c>
      <c r="V118" s="24"/>
    </row>
    <row r="119" spans="1:22" ht="12.75">
      <c r="A119" s="173"/>
      <c r="B119" s="9"/>
      <c r="C119" s="413" t="s">
        <v>119</v>
      </c>
      <c r="D119" s="10">
        <v>200</v>
      </c>
      <c r="E119" s="10" t="s">
        <v>14</v>
      </c>
      <c r="F119" s="10">
        <v>125</v>
      </c>
      <c r="G119" s="10" t="s">
        <v>14</v>
      </c>
      <c r="H119" s="10">
        <v>6</v>
      </c>
      <c r="I119" s="10" t="s">
        <v>14</v>
      </c>
      <c r="J119" s="10">
        <v>8</v>
      </c>
      <c r="K119" s="61"/>
      <c r="L119" s="478">
        <f t="shared" si="7"/>
        <v>24.366399999999999</v>
      </c>
      <c r="M119" s="436">
        <v>6000</v>
      </c>
      <c r="N119" s="449">
        <f t="shared" si="8"/>
        <v>146.19839999999999</v>
      </c>
      <c r="O119" s="12">
        <v>1</v>
      </c>
      <c r="P119" s="13">
        <v>1</v>
      </c>
      <c r="Q119" s="14">
        <f t="shared" si="9"/>
        <v>1</v>
      </c>
      <c r="R119" s="422">
        <f t="shared" si="10"/>
        <v>6</v>
      </c>
      <c r="S119" s="423">
        <f t="shared" si="11"/>
        <v>146.19839999999999</v>
      </c>
      <c r="T119" s="422">
        <f t="shared" si="12"/>
        <v>36.936108739904135</v>
      </c>
      <c r="U119" s="423">
        <f t="shared" si="13"/>
        <v>5.4</v>
      </c>
      <c r="V119" s="24"/>
    </row>
    <row r="120" spans="1:22" ht="12.75">
      <c r="A120" s="173"/>
      <c r="B120" s="9"/>
      <c r="C120" s="413" t="s">
        <v>119</v>
      </c>
      <c r="D120" s="10">
        <v>200</v>
      </c>
      <c r="E120" s="10" t="s">
        <v>14</v>
      </c>
      <c r="F120" s="10">
        <v>125</v>
      </c>
      <c r="G120" s="10" t="s">
        <v>14</v>
      </c>
      <c r="H120" s="10">
        <v>3.2</v>
      </c>
      <c r="I120" s="10" t="s">
        <v>14</v>
      </c>
      <c r="J120" s="10">
        <v>4.5</v>
      </c>
      <c r="K120" s="61"/>
      <c r="L120" s="478">
        <f t="shared" si="7"/>
        <v>13.62917</v>
      </c>
      <c r="M120" s="436">
        <v>6000</v>
      </c>
      <c r="N120" s="449">
        <f t="shared" si="8"/>
        <v>81.775019999999998</v>
      </c>
      <c r="O120" s="12">
        <v>1</v>
      </c>
      <c r="P120" s="13">
        <v>1</v>
      </c>
      <c r="Q120" s="14">
        <f t="shared" si="9"/>
        <v>1</v>
      </c>
      <c r="R120" s="422">
        <f t="shared" si="10"/>
        <v>6</v>
      </c>
      <c r="S120" s="423">
        <f t="shared" si="11"/>
        <v>81.775019999999998</v>
      </c>
      <c r="T120" s="422">
        <f t="shared" si="12"/>
        <v>66.034835576928018</v>
      </c>
      <c r="U120" s="423">
        <f t="shared" si="13"/>
        <v>5.4</v>
      </c>
      <c r="V120" s="24"/>
    </row>
    <row r="121" spans="1:22" ht="12.75">
      <c r="A121" s="173"/>
      <c r="B121" s="9"/>
      <c r="C121" s="413" t="s">
        <v>119</v>
      </c>
      <c r="D121" s="10">
        <v>200</v>
      </c>
      <c r="E121" s="10" t="s">
        <v>14</v>
      </c>
      <c r="F121" s="10">
        <v>125</v>
      </c>
      <c r="G121" s="10" t="s">
        <v>14</v>
      </c>
      <c r="H121" s="10">
        <v>4.5</v>
      </c>
      <c r="I121" s="10" t="s">
        <v>14</v>
      </c>
      <c r="J121" s="10">
        <v>6</v>
      </c>
      <c r="K121" s="61"/>
      <c r="L121" s="478">
        <f t="shared" si="7"/>
        <v>18.4161</v>
      </c>
      <c r="M121" s="436">
        <v>6000</v>
      </c>
      <c r="N121" s="449">
        <f t="shared" si="8"/>
        <v>110.4966</v>
      </c>
      <c r="O121" s="12">
        <v>1</v>
      </c>
      <c r="P121" s="13">
        <v>1</v>
      </c>
      <c r="Q121" s="14">
        <f t="shared" si="9"/>
        <v>1</v>
      </c>
      <c r="R121" s="422">
        <f t="shared" si="10"/>
        <v>6</v>
      </c>
      <c r="S121" s="423">
        <f t="shared" si="11"/>
        <v>110.4966</v>
      </c>
      <c r="T121" s="422">
        <f t="shared" si="12"/>
        <v>48.870281981527036</v>
      </c>
      <c r="U121" s="423">
        <f t="shared" si="13"/>
        <v>5.4</v>
      </c>
      <c r="V121" s="24"/>
    </row>
    <row r="122" spans="1:22" ht="12.75">
      <c r="A122" s="173"/>
      <c r="B122" s="9"/>
      <c r="C122" s="413" t="s">
        <v>119</v>
      </c>
      <c r="D122" s="10">
        <v>200</v>
      </c>
      <c r="E122" s="10" t="s">
        <v>14</v>
      </c>
      <c r="F122" s="10">
        <v>140</v>
      </c>
      <c r="G122" s="10" t="s">
        <v>14</v>
      </c>
      <c r="H122" s="10">
        <v>4.5</v>
      </c>
      <c r="I122" s="10" t="s">
        <v>14</v>
      </c>
      <c r="J122" s="10">
        <v>6</v>
      </c>
      <c r="K122" s="61"/>
      <c r="L122" s="478">
        <f t="shared" si="7"/>
        <v>19.829099999999997</v>
      </c>
      <c r="M122" s="436">
        <v>6000</v>
      </c>
      <c r="N122" s="449">
        <f t="shared" si="8"/>
        <v>118.97459999999998</v>
      </c>
      <c r="O122" s="12">
        <v>1</v>
      </c>
      <c r="P122" s="13">
        <v>1</v>
      </c>
      <c r="Q122" s="14">
        <f t="shared" si="9"/>
        <v>1</v>
      </c>
      <c r="R122" s="422">
        <f t="shared" si="10"/>
        <v>6</v>
      </c>
      <c r="S122" s="423">
        <f t="shared" si="11"/>
        <v>118.97459999999998</v>
      </c>
      <c r="T122" s="422">
        <f t="shared" si="12"/>
        <v>48.413695023979919</v>
      </c>
      <c r="U122" s="423">
        <f t="shared" si="13"/>
        <v>5.76</v>
      </c>
      <c r="V122" s="24"/>
    </row>
    <row r="123" spans="1:22" ht="12.75">
      <c r="A123" s="173"/>
      <c r="B123" s="9"/>
      <c r="C123" s="413" t="s">
        <v>119</v>
      </c>
      <c r="D123" s="10">
        <v>200</v>
      </c>
      <c r="E123" s="10" t="s">
        <v>14</v>
      </c>
      <c r="F123" s="10">
        <v>150</v>
      </c>
      <c r="G123" s="10" t="s">
        <v>14</v>
      </c>
      <c r="H123" s="10">
        <v>3</v>
      </c>
      <c r="I123" s="10" t="s">
        <v>14</v>
      </c>
      <c r="J123" s="10">
        <v>4.5</v>
      </c>
      <c r="K123" s="61"/>
      <c r="L123" s="478">
        <f t="shared" si="7"/>
        <v>15.095549999999999</v>
      </c>
      <c r="M123" s="436">
        <v>6000</v>
      </c>
      <c r="N123" s="449">
        <f t="shared" si="8"/>
        <v>90.573300000000003</v>
      </c>
      <c r="O123" s="12">
        <v>1</v>
      </c>
      <c r="P123" s="13">
        <v>1</v>
      </c>
      <c r="Q123" s="14">
        <f t="shared" si="9"/>
        <v>1</v>
      </c>
      <c r="R123" s="422">
        <f t="shared" si="10"/>
        <v>6</v>
      </c>
      <c r="S123" s="423">
        <f t="shared" si="11"/>
        <v>90.573300000000003</v>
      </c>
      <c r="T123" s="422">
        <f t="shared" si="12"/>
        <v>66.244688004080672</v>
      </c>
      <c r="U123" s="423">
        <f t="shared" si="13"/>
        <v>6</v>
      </c>
      <c r="V123" s="24"/>
    </row>
    <row r="124" spans="1:22" ht="12.75">
      <c r="A124" s="173"/>
      <c r="B124" s="9"/>
      <c r="C124" s="413" t="s">
        <v>119</v>
      </c>
      <c r="D124" s="10">
        <v>200</v>
      </c>
      <c r="E124" s="10" t="s">
        <v>14</v>
      </c>
      <c r="F124" s="10">
        <v>150</v>
      </c>
      <c r="G124" s="10" t="s">
        <v>14</v>
      </c>
      <c r="H124" s="10">
        <v>4</v>
      </c>
      <c r="I124" s="10" t="s">
        <v>14</v>
      </c>
      <c r="J124" s="10">
        <v>6</v>
      </c>
      <c r="K124" s="61"/>
      <c r="L124" s="478">
        <f t="shared" si="7"/>
        <v>20.033200000000001</v>
      </c>
      <c r="M124" s="436">
        <v>6000</v>
      </c>
      <c r="N124" s="449">
        <f t="shared" si="8"/>
        <v>120.1992</v>
      </c>
      <c r="O124" s="12">
        <v>1</v>
      </c>
      <c r="P124" s="13">
        <v>1</v>
      </c>
      <c r="Q124" s="14">
        <f t="shared" si="9"/>
        <v>1</v>
      </c>
      <c r="R124" s="422">
        <f t="shared" si="10"/>
        <v>6</v>
      </c>
      <c r="S124" s="423">
        <f t="shared" si="11"/>
        <v>120.1992</v>
      </c>
      <c r="T124" s="422">
        <f t="shared" si="12"/>
        <v>49.917137551664233</v>
      </c>
      <c r="U124" s="423">
        <f t="shared" si="13"/>
        <v>6</v>
      </c>
      <c r="V124" s="24"/>
    </row>
    <row r="125" spans="1:22" ht="12.75">
      <c r="A125" s="173"/>
      <c r="B125" s="9"/>
      <c r="C125" s="413" t="s">
        <v>119</v>
      </c>
      <c r="D125" s="10">
        <v>200</v>
      </c>
      <c r="E125" s="10" t="s">
        <v>14</v>
      </c>
      <c r="F125" s="10">
        <v>150</v>
      </c>
      <c r="G125" s="10" t="s">
        <v>14</v>
      </c>
      <c r="H125" s="10">
        <v>5</v>
      </c>
      <c r="I125" s="10" t="s">
        <v>14</v>
      </c>
      <c r="J125" s="10">
        <v>6</v>
      </c>
      <c r="K125" s="61"/>
      <c r="L125" s="478">
        <f t="shared" si="7"/>
        <v>21.509</v>
      </c>
      <c r="M125" s="436">
        <v>6000</v>
      </c>
      <c r="N125" s="449">
        <f t="shared" si="8"/>
        <v>129.054</v>
      </c>
      <c r="O125" s="12">
        <v>1</v>
      </c>
      <c r="P125" s="13">
        <v>1</v>
      </c>
      <c r="Q125" s="14">
        <f t="shared" si="9"/>
        <v>1</v>
      </c>
      <c r="R125" s="422">
        <f t="shared" si="10"/>
        <v>6</v>
      </c>
      <c r="S125" s="423">
        <f t="shared" si="11"/>
        <v>129.054</v>
      </c>
      <c r="T125" s="422">
        <f t="shared" si="12"/>
        <v>46.492166070017198</v>
      </c>
      <c r="U125" s="423">
        <f t="shared" si="13"/>
        <v>6</v>
      </c>
      <c r="V125" s="24"/>
    </row>
    <row r="126" spans="1:22" ht="12.75">
      <c r="A126" s="173"/>
      <c r="B126" s="9"/>
      <c r="C126" s="413" t="s">
        <v>119</v>
      </c>
      <c r="D126" s="81">
        <v>200</v>
      </c>
      <c r="E126" s="81" t="s">
        <v>14</v>
      </c>
      <c r="F126" s="81">
        <v>150</v>
      </c>
      <c r="G126" s="81" t="s">
        <v>14</v>
      </c>
      <c r="H126" s="81">
        <v>5</v>
      </c>
      <c r="I126" s="81" t="s">
        <v>14</v>
      </c>
      <c r="J126" s="81">
        <v>8</v>
      </c>
      <c r="K126" s="185"/>
      <c r="L126" s="478">
        <f t="shared" si="7"/>
        <v>26.062000000000001</v>
      </c>
      <c r="M126" s="436">
        <v>6000</v>
      </c>
      <c r="N126" s="449">
        <f t="shared" si="8"/>
        <v>156.37200000000001</v>
      </c>
      <c r="O126" s="12">
        <v>1</v>
      </c>
      <c r="P126" s="13">
        <v>1</v>
      </c>
      <c r="Q126" s="14">
        <f t="shared" si="9"/>
        <v>1</v>
      </c>
      <c r="R126" s="422">
        <f t="shared" si="10"/>
        <v>6</v>
      </c>
      <c r="S126" s="423">
        <f t="shared" si="11"/>
        <v>156.37200000000001</v>
      </c>
      <c r="T126" s="422">
        <f t="shared" si="12"/>
        <v>38.370040672243114</v>
      </c>
      <c r="U126" s="423">
        <f t="shared" si="13"/>
        <v>6.0000000000000009</v>
      </c>
      <c r="V126" s="24"/>
    </row>
    <row r="127" spans="1:22" ht="12.75">
      <c r="A127" s="173"/>
      <c r="B127" s="9"/>
      <c r="C127" s="413" t="s">
        <v>119</v>
      </c>
      <c r="D127" s="81">
        <v>200</v>
      </c>
      <c r="E127" s="81" t="s">
        <v>14</v>
      </c>
      <c r="F127" s="81">
        <v>150</v>
      </c>
      <c r="G127" s="81" t="s">
        <v>14</v>
      </c>
      <c r="H127" s="81">
        <v>6</v>
      </c>
      <c r="I127" s="81" t="s">
        <v>14</v>
      </c>
      <c r="J127" s="81">
        <v>6</v>
      </c>
      <c r="K127" s="185"/>
      <c r="L127" s="478">
        <f t="shared" si="7"/>
        <v>22.9848</v>
      </c>
      <c r="M127" s="436">
        <v>6000</v>
      </c>
      <c r="N127" s="449">
        <f t="shared" si="8"/>
        <v>137.90879999999999</v>
      </c>
      <c r="O127" s="12">
        <v>1</v>
      </c>
      <c r="P127" s="13">
        <v>1</v>
      </c>
      <c r="Q127" s="14">
        <f t="shared" si="9"/>
        <v>1</v>
      </c>
      <c r="R127" s="422">
        <f t="shared" si="10"/>
        <v>6</v>
      </c>
      <c r="S127" s="423">
        <f t="shared" si="11"/>
        <v>137.90879999999999</v>
      </c>
      <c r="T127" s="422">
        <f t="shared" si="12"/>
        <v>43.507013330548887</v>
      </c>
      <c r="U127" s="423">
        <f t="shared" si="13"/>
        <v>6</v>
      </c>
      <c r="V127" s="24"/>
    </row>
    <row r="128" spans="1:22" ht="12.75">
      <c r="A128" s="173"/>
      <c r="B128" s="9"/>
      <c r="C128" s="413" t="s">
        <v>119</v>
      </c>
      <c r="D128" s="81">
        <v>200</v>
      </c>
      <c r="E128" s="81" t="s">
        <v>14</v>
      </c>
      <c r="F128" s="81">
        <v>150</v>
      </c>
      <c r="G128" s="81" t="s">
        <v>14</v>
      </c>
      <c r="H128" s="81">
        <v>6</v>
      </c>
      <c r="I128" s="81" t="s">
        <v>14</v>
      </c>
      <c r="J128" s="81">
        <v>8</v>
      </c>
      <c r="K128" s="185"/>
      <c r="L128" s="478">
        <f t="shared" si="7"/>
        <v>27.506399999999999</v>
      </c>
      <c r="M128" s="436">
        <v>6000</v>
      </c>
      <c r="N128" s="449">
        <f t="shared" si="8"/>
        <v>165.0384</v>
      </c>
      <c r="O128" s="12">
        <v>1</v>
      </c>
      <c r="P128" s="13">
        <v>1</v>
      </c>
      <c r="Q128" s="14">
        <f t="shared" si="9"/>
        <v>1</v>
      </c>
      <c r="R128" s="422">
        <f t="shared" si="10"/>
        <v>6</v>
      </c>
      <c r="S128" s="423">
        <f t="shared" si="11"/>
        <v>165.0384</v>
      </c>
      <c r="T128" s="422">
        <f t="shared" si="12"/>
        <v>36.355175522787427</v>
      </c>
      <c r="U128" s="423">
        <f t="shared" si="13"/>
        <v>6</v>
      </c>
      <c r="V128" s="24"/>
    </row>
    <row r="129" spans="1:22" ht="12.75">
      <c r="A129" s="173"/>
      <c r="B129" s="9"/>
      <c r="C129" s="413" t="s">
        <v>119</v>
      </c>
      <c r="D129" s="81">
        <v>200</v>
      </c>
      <c r="E129" s="81" t="s">
        <v>14</v>
      </c>
      <c r="F129" s="81">
        <v>150</v>
      </c>
      <c r="G129" s="81" t="s">
        <v>14</v>
      </c>
      <c r="H129" s="81">
        <v>6</v>
      </c>
      <c r="I129" s="81" t="s">
        <v>14</v>
      </c>
      <c r="J129" s="81">
        <v>7.1</v>
      </c>
      <c r="K129" s="185"/>
      <c r="L129" s="478">
        <f t="shared" si="7"/>
        <v>25.471679999999999</v>
      </c>
      <c r="M129" s="436">
        <v>6000</v>
      </c>
      <c r="N129" s="449">
        <f t="shared" si="8"/>
        <v>152.83007999999998</v>
      </c>
      <c r="O129" s="12">
        <v>1</v>
      </c>
      <c r="P129" s="13">
        <v>1</v>
      </c>
      <c r="Q129" s="14">
        <f t="shared" si="9"/>
        <v>1</v>
      </c>
      <c r="R129" s="422">
        <f t="shared" si="10"/>
        <v>6</v>
      </c>
      <c r="S129" s="423">
        <f t="shared" si="11"/>
        <v>152.83007999999998</v>
      </c>
      <c r="T129" s="422">
        <f t="shared" si="12"/>
        <v>39.259287176974588</v>
      </c>
      <c r="U129" s="423">
        <f t="shared" si="13"/>
        <v>6</v>
      </c>
      <c r="V129" s="24"/>
    </row>
    <row r="130" spans="1:22" ht="12.75">
      <c r="A130" s="173"/>
      <c r="B130" s="9"/>
      <c r="C130" s="413" t="s">
        <v>119</v>
      </c>
      <c r="D130" s="10">
        <v>200</v>
      </c>
      <c r="E130" s="10" t="s">
        <v>14</v>
      </c>
      <c r="F130" s="10">
        <v>150</v>
      </c>
      <c r="G130" s="10" t="s">
        <v>14</v>
      </c>
      <c r="H130" s="10">
        <v>3.2</v>
      </c>
      <c r="I130" s="10" t="s">
        <v>14</v>
      </c>
      <c r="J130" s="10">
        <v>6</v>
      </c>
      <c r="K130" s="61"/>
      <c r="L130" s="478">
        <f t="shared" si="7"/>
        <v>18.852559999999997</v>
      </c>
      <c r="M130" s="436">
        <v>6000</v>
      </c>
      <c r="N130" s="449">
        <f t="shared" si="8"/>
        <v>113.11535999999998</v>
      </c>
      <c r="O130" s="12">
        <v>1</v>
      </c>
      <c r="P130" s="13">
        <v>1</v>
      </c>
      <c r="Q130" s="14">
        <f t="shared" si="9"/>
        <v>1</v>
      </c>
      <c r="R130" s="422">
        <f t="shared" si="10"/>
        <v>6</v>
      </c>
      <c r="S130" s="423">
        <f t="shared" si="11"/>
        <v>113.11535999999998</v>
      </c>
      <c r="T130" s="422">
        <f t="shared" si="12"/>
        <v>53.043194133847081</v>
      </c>
      <c r="U130" s="423">
        <f t="shared" si="13"/>
        <v>6</v>
      </c>
      <c r="V130" s="24"/>
    </row>
    <row r="131" spans="1:22" ht="12.75">
      <c r="A131" s="173"/>
      <c r="B131" s="9"/>
      <c r="C131" s="413" t="s">
        <v>119</v>
      </c>
      <c r="D131" s="10">
        <v>200</v>
      </c>
      <c r="E131" s="10" t="s">
        <v>14</v>
      </c>
      <c r="F131" s="10">
        <v>150</v>
      </c>
      <c r="G131" s="10" t="s">
        <v>14</v>
      </c>
      <c r="H131" s="10">
        <v>3.2</v>
      </c>
      <c r="I131" s="10" t="s">
        <v>14</v>
      </c>
      <c r="J131" s="10">
        <v>4.5</v>
      </c>
      <c r="K131" s="61"/>
      <c r="L131" s="478">
        <f t="shared" si="7"/>
        <v>15.39542</v>
      </c>
      <c r="M131" s="436">
        <v>6000</v>
      </c>
      <c r="N131" s="449">
        <f t="shared" si="8"/>
        <v>92.372520000000009</v>
      </c>
      <c r="O131" s="12">
        <v>1</v>
      </c>
      <c r="P131" s="13">
        <v>1</v>
      </c>
      <c r="Q131" s="14">
        <f t="shared" si="9"/>
        <v>1</v>
      </c>
      <c r="R131" s="422">
        <f t="shared" si="10"/>
        <v>6</v>
      </c>
      <c r="S131" s="423">
        <f t="shared" si="11"/>
        <v>92.372520000000009</v>
      </c>
      <c r="T131" s="422">
        <f t="shared" si="12"/>
        <v>64.95438253714417</v>
      </c>
      <c r="U131" s="423">
        <f t="shared" si="13"/>
        <v>6.0000000000000009</v>
      </c>
      <c r="V131" s="24"/>
    </row>
    <row r="132" spans="1:22" ht="12.75">
      <c r="A132" s="173"/>
      <c r="B132" s="9"/>
      <c r="C132" s="413" t="s">
        <v>119</v>
      </c>
      <c r="D132" s="10">
        <v>200</v>
      </c>
      <c r="E132" s="10" t="s">
        <v>14</v>
      </c>
      <c r="F132" s="10">
        <v>150</v>
      </c>
      <c r="G132" s="10" t="s">
        <v>14</v>
      </c>
      <c r="H132" s="10">
        <v>4.5</v>
      </c>
      <c r="I132" s="10" t="s">
        <v>14</v>
      </c>
      <c r="J132" s="10">
        <v>6</v>
      </c>
      <c r="K132" s="61"/>
      <c r="L132" s="478">
        <f t="shared" si="7"/>
        <v>20.771099999999997</v>
      </c>
      <c r="M132" s="436">
        <v>6000</v>
      </c>
      <c r="N132" s="449">
        <f t="shared" si="8"/>
        <v>124.62659999999998</v>
      </c>
      <c r="O132" s="12">
        <v>1</v>
      </c>
      <c r="P132" s="13">
        <v>1</v>
      </c>
      <c r="Q132" s="14">
        <f t="shared" si="9"/>
        <v>1</v>
      </c>
      <c r="R132" s="422">
        <f t="shared" si="10"/>
        <v>6</v>
      </c>
      <c r="S132" s="423">
        <f t="shared" si="11"/>
        <v>124.62659999999998</v>
      </c>
      <c r="T132" s="422">
        <f t="shared" si="12"/>
        <v>48.143815204779727</v>
      </c>
      <c r="U132" s="423">
        <f t="shared" si="13"/>
        <v>6</v>
      </c>
      <c r="V132" s="24"/>
    </row>
    <row r="133" spans="1:22" ht="12.75">
      <c r="A133" s="173"/>
      <c r="B133" s="9"/>
      <c r="C133" s="413" t="s">
        <v>119</v>
      </c>
      <c r="D133" s="10">
        <v>200</v>
      </c>
      <c r="E133" s="10" t="s">
        <v>14</v>
      </c>
      <c r="F133" s="10">
        <v>150</v>
      </c>
      <c r="G133" s="10" t="s">
        <v>14</v>
      </c>
      <c r="H133" s="10">
        <v>4.5</v>
      </c>
      <c r="I133" s="10" t="s">
        <v>14</v>
      </c>
      <c r="J133" s="10">
        <v>8</v>
      </c>
      <c r="K133" s="61"/>
      <c r="L133" s="478">
        <f t="shared" ref="L133:L196" si="14">((D133-2*J133)*H133+F133*J133*2)*7.85/1000</f>
        <v>25.3398</v>
      </c>
      <c r="M133" s="436">
        <v>6000</v>
      </c>
      <c r="N133" s="449">
        <f t="shared" ref="N133:N196" si="15">L133*M133/1000</f>
        <v>152.03879999999998</v>
      </c>
      <c r="O133" s="12">
        <v>1</v>
      </c>
      <c r="P133" s="13">
        <v>1</v>
      </c>
      <c r="Q133" s="14">
        <f t="shared" ref="Q133:Q196" si="16">O133*P133</f>
        <v>1</v>
      </c>
      <c r="R133" s="422">
        <f t="shared" ref="R133:R196" si="17">M133*Q133/1000</f>
        <v>6</v>
      </c>
      <c r="S133" s="423">
        <f t="shared" ref="S133:S196" si="18">N133*Q133</f>
        <v>152.03879999999998</v>
      </c>
      <c r="T133" s="422">
        <f t="shared" ref="T133:T196" si="19">(D133*2+F133*4)/L133</f>
        <v>39.46361060466144</v>
      </c>
      <c r="U133" s="423">
        <f t="shared" ref="U133:U196" si="20">T133*S133/1000</f>
        <v>5.9999999999999991</v>
      </c>
      <c r="V133" s="24"/>
    </row>
    <row r="134" spans="1:22" ht="12.75">
      <c r="A134" s="173"/>
      <c r="B134" s="9"/>
      <c r="C134" s="413" t="s">
        <v>119</v>
      </c>
      <c r="D134" s="10">
        <v>200</v>
      </c>
      <c r="E134" s="10" t="s">
        <v>14</v>
      </c>
      <c r="F134" s="10">
        <v>150</v>
      </c>
      <c r="G134" s="10" t="s">
        <v>14</v>
      </c>
      <c r="H134" s="10">
        <v>4.5</v>
      </c>
      <c r="I134" s="10" t="s">
        <v>14</v>
      </c>
      <c r="J134" s="10">
        <v>4.5</v>
      </c>
      <c r="K134" s="61"/>
      <c r="L134" s="478">
        <f t="shared" si="14"/>
        <v>17.344574999999999</v>
      </c>
      <c r="M134" s="436">
        <v>6000</v>
      </c>
      <c r="N134" s="449">
        <f t="shared" si="15"/>
        <v>104.06744999999999</v>
      </c>
      <c r="O134" s="12">
        <v>1</v>
      </c>
      <c r="P134" s="13">
        <v>1</v>
      </c>
      <c r="Q134" s="14">
        <f t="shared" si="16"/>
        <v>1</v>
      </c>
      <c r="R134" s="422">
        <f t="shared" si="17"/>
        <v>6</v>
      </c>
      <c r="S134" s="423">
        <f t="shared" si="18"/>
        <v>104.06744999999999</v>
      </c>
      <c r="T134" s="422">
        <f t="shared" si="19"/>
        <v>57.654915153585492</v>
      </c>
      <c r="U134" s="423">
        <f t="shared" si="20"/>
        <v>6</v>
      </c>
      <c r="V134" s="24"/>
    </row>
    <row r="135" spans="1:22" ht="12.75">
      <c r="A135" s="173"/>
      <c r="B135" s="9"/>
      <c r="C135" s="413" t="s">
        <v>119</v>
      </c>
      <c r="D135" s="10">
        <v>200</v>
      </c>
      <c r="E135" s="10" t="s">
        <v>14</v>
      </c>
      <c r="F135" s="10">
        <v>160</v>
      </c>
      <c r="G135" s="10" t="s">
        <v>14</v>
      </c>
      <c r="H135" s="10">
        <v>5</v>
      </c>
      <c r="I135" s="10" t="s">
        <v>14</v>
      </c>
      <c r="J135" s="10">
        <v>6</v>
      </c>
      <c r="K135" s="61"/>
      <c r="L135" s="478">
        <f t="shared" si="14"/>
        <v>22.451000000000001</v>
      </c>
      <c r="M135" s="436">
        <v>6000</v>
      </c>
      <c r="N135" s="449">
        <f t="shared" si="15"/>
        <v>134.70599999999999</v>
      </c>
      <c r="O135" s="12">
        <v>1</v>
      </c>
      <c r="P135" s="13">
        <v>1</v>
      </c>
      <c r="Q135" s="14">
        <f t="shared" si="16"/>
        <v>1</v>
      </c>
      <c r="R135" s="422">
        <f t="shared" si="17"/>
        <v>6</v>
      </c>
      <c r="S135" s="423">
        <f t="shared" si="18"/>
        <v>134.70599999999999</v>
      </c>
      <c r="T135" s="422">
        <f t="shared" si="19"/>
        <v>46.323103647944414</v>
      </c>
      <c r="U135" s="423">
        <f t="shared" si="20"/>
        <v>6.24</v>
      </c>
      <c r="V135" s="24"/>
    </row>
    <row r="136" spans="1:22" ht="12.75">
      <c r="A136" s="173"/>
      <c r="B136" s="9"/>
      <c r="C136" s="413" t="s">
        <v>119</v>
      </c>
      <c r="D136" s="10">
        <v>200</v>
      </c>
      <c r="E136" s="10" t="s">
        <v>14</v>
      </c>
      <c r="F136" s="10">
        <v>160</v>
      </c>
      <c r="G136" s="10" t="s">
        <v>14</v>
      </c>
      <c r="H136" s="10">
        <v>6</v>
      </c>
      <c r="I136" s="10" t="s">
        <v>14</v>
      </c>
      <c r="J136" s="10">
        <v>6</v>
      </c>
      <c r="K136" s="61"/>
      <c r="L136" s="478">
        <f t="shared" si="14"/>
        <v>23.9268</v>
      </c>
      <c r="M136" s="436">
        <v>6000</v>
      </c>
      <c r="N136" s="449">
        <f t="shared" si="15"/>
        <v>143.5608</v>
      </c>
      <c r="O136" s="12">
        <v>1</v>
      </c>
      <c r="P136" s="13">
        <v>1</v>
      </c>
      <c r="Q136" s="14">
        <f t="shared" si="16"/>
        <v>1</v>
      </c>
      <c r="R136" s="422">
        <f t="shared" si="17"/>
        <v>6</v>
      </c>
      <c r="S136" s="423">
        <f t="shared" si="18"/>
        <v>143.5608</v>
      </c>
      <c r="T136" s="422">
        <f t="shared" si="19"/>
        <v>43.46590434157514</v>
      </c>
      <c r="U136" s="423">
        <f t="shared" si="20"/>
        <v>6.24</v>
      </c>
      <c r="V136" s="24"/>
    </row>
    <row r="137" spans="1:22" ht="12.75">
      <c r="A137" s="173"/>
      <c r="B137" s="9"/>
      <c r="C137" s="413" t="s">
        <v>119</v>
      </c>
      <c r="D137" s="10">
        <v>200</v>
      </c>
      <c r="E137" s="10" t="s">
        <v>14</v>
      </c>
      <c r="F137" s="10">
        <v>160</v>
      </c>
      <c r="G137" s="10" t="s">
        <v>14</v>
      </c>
      <c r="H137" s="10">
        <v>6</v>
      </c>
      <c r="I137" s="10" t="s">
        <v>14</v>
      </c>
      <c r="J137" s="10">
        <v>8</v>
      </c>
      <c r="K137" s="61"/>
      <c r="L137" s="478">
        <f t="shared" si="14"/>
        <v>28.7624</v>
      </c>
      <c r="M137" s="436">
        <v>6000</v>
      </c>
      <c r="N137" s="449">
        <f t="shared" si="15"/>
        <v>172.5744</v>
      </c>
      <c r="O137" s="12">
        <v>1</v>
      </c>
      <c r="P137" s="13">
        <v>1</v>
      </c>
      <c r="Q137" s="14">
        <f t="shared" si="16"/>
        <v>1</v>
      </c>
      <c r="R137" s="422">
        <f t="shared" si="17"/>
        <v>6</v>
      </c>
      <c r="S137" s="423">
        <f t="shared" si="18"/>
        <v>172.5744</v>
      </c>
      <c r="T137" s="422">
        <f t="shared" si="19"/>
        <v>36.158317803799406</v>
      </c>
      <c r="U137" s="423">
        <f t="shared" si="20"/>
        <v>6.24</v>
      </c>
      <c r="V137" s="24"/>
    </row>
    <row r="138" spans="1:22" ht="12.75">
      <c r="A138" s="173"/>
      <c r="B138" s="9"/>
      <c r="C138" s="413" t="s">
        <v>119</v>
      </c>
      <c r="D138" s="10">
        <v>200</v>
      </c>
      <c r="E138" s="10" t="s">
        <v>14</v>
      </c>
      <c r="F138" s="10">
        <v>175</v>
      </c>
      <c r="G138" s="10" t="s">
        <v>14</v>
      </c>
      <c r="H138" s="10">
        <v>3</v>
      </c>
      <c r="I138" s="10" t="s">
        <v>14</v>
      </c>
      <c r="J138" s="10">
        <v>3</v>
      </c>
      <c r="K138" s="61"/>
      <c r="L138" s="478">
        <f t="shared" si="14"/>
        <v>12.811199999999999</v>
      </c>
      <c r="M138" s="436">
        <v>6000</v>
      </c>
      <c r="N138" s="449">
        <f t="shared" si="15"/>
        <v>76.867199999999997</v>
      </c>
      <c r="O138" s="12">
        <v>1</v>
      </c>
      <c r="P138" s="13">
        <v>1</v>
      </c>
      <c r="Q138" s="14">
        <f t="shared" si="16"/>
        <v>1</v>
      </c>
      <c r="R138" s="422">
        <f t="shared" si="17"/>
        <v>6</v>
      </c>
      <c r="S138" s="423">
        <f t="shared" si="18"/>
        <v>76.867199999999997</v>
      </c>
      <c r="T138" s="422">
        <f t="shared" si="19"/>
        <v>85.862370425877359</v>
      </c>
      <c r="U138" s="423">
        <f t="shared" si="20"/>
        <v>6.6</v>
      </c>
      <c r="V138" s="24"/>
    </row>
    <row r="139" spans="1:22" ht="12.75">
      <c r="A139" s="173"/>
      <c r="B139" s="9"/>
      <c r="C139" s="413" t="s">
        <v>119</v>
      </c>
      <c r="D139" s="10">
        <v>200</v>
      </c>
      <c r="E139" s="10" t="s">
        <v>14</v>
      </c>
      <c r="F139" s="10">
        <v>175</v>
      </c>
      <c r="G139" s="10" t="s">
        <v>14</v>
      </c>
      <c r="H139" s="10">
        <v>3</v>
      </c>
      <c r="I139" s="10" t="s">
        <v>14</v>
      </c>
      <c r="J139" s="10">
        <v>4.5</v>
      </c>
      <c r="K139" s="61"/>
      <c r="L139" s="478">
        <f t="shared" si="14"/>
        <v>16.861799999999999</v>
      </c>
      <c r="M139" s="436">
        <v>6000</v>
      </c>
      <c r="N139" s="449">
        <f t="shared" si="15"/>
        <v>101.17079999999999</v>
      </c>
      <c r="O139" s="12">
        <v>1</v>
      </c>
      <c r="P139" s="13">
        <v>1</v>
      </c>
      <c r="Q139" s="14">
        <f t="shared" si="16"/>
        <v>1</v>
      </c>
      <c r="R139" s="422">
        <f t="shared" si="17"/>
        <v>6</v>
      </c>
      <c r="S139" s="423">
        <f t="shared" si="18"/>
        <v>101.17079999999999</v>
      </c>
      <c r="T139" s="422">
        <f t="shared" si="19"/>
        <v>65.236214401783926</v>
      </c>
      <c r="U139" s="423">
        <f t="shared" si="20"/>
        <v>6.6</v>
      </c>
      <c r="V139" s="24"/>
    </row>
    <row r="140" spans="1:22" ht="12.75">
      <c r="A140" s="173"/>
      <c r="B140" s="9"/>
      <c r="C140" s="413" t="s">
        <v>119</v>
      </c>
      <c r="D140" s="10">
        <v>200</v>
      </c>
      <c r="E140" s="10" t="s">
        <v>14</v>
      </c>
      <c r="F140" s="10">
        <v>175</v>
      </c>
      <c r="G140" s="10" t="s">
        <v>14</v>
      </c>
      <c r="H140" s="10">
        <v>4</v>
      </c>
      <c r="I140" s="10" t="s">
        <v>14</v>
      </c>
      <c r="J140" s="10">
        <v>6</v>
      </c>
      <c r="K140" s="61"/>
      <c r="L140" s="478">
        <f t="shared" si="14"/>
        <v>22.388200000000001</v>
      </c>
      <c r="M140" s="436">
        <v>6000</v>
      </c>
      <c r="N140" s="449">
        <f t="shared" si="15"/>
        <v>134.32920000000001</v>
      </c>
      <c r="O140" s="12">
        <v>1</v>
      </c>
      <c r="P140" s="13">
        <v>1</v>
      </c>
      <c r="Q140" s="14">
        <f t="shared" si="16"/>
        <v>1</v>
      </c>
      <c r="R140" s="422">
        <f t="shared" si="17"/>
        <v>6</v>
      </c>
      <c r="S140" s="423">
        <f t="shared" si="18"/>
        <v>134.32920000000001</v>
      </c>
      <c r="T140" s="422">
        <f t="shared" si="19"/>
        <v>49.133025433040615</v>
      </c>
      <c r="U140" s="423">
        <f t="shared" si="20"/>
        <v>6.6</v>
      </c>
      <c r="V140" s="24"/>
    </row>
    <row r="141" spans="1:22" ht="12.75">
      <c r="A141" s="173"/>
      <c r="B141" s="9"/>
      <c r="C141" s="413" t="s">
        <v>119</v>
      </c>
      <c r="D141" s="10">
        <v>200</v>
      </c>
      <c r="E141" s="10" t="s">
        <v>14</v>
      </c>
      <c r="F141" s="10">
        <v>175</v>
      </c>
      <c r="G141" s="10" t="s">
        <v>14</v>
      </c>
      <c r="H141" s="10">
        <v>3.2</v>
      </c>
      <c r="I141" s="10" t="s">
        <v>14</v>
      </c>
      <c r="J141" s="10">
        <v>4.5</v>
      </c>
      <c r="K141" s="61"/>
      <c r="L141" s="478">
        <f t="shared" si="14"/>
        <v>17.161669999999997</v>
      </c>
      <c r="M141" s="436">
        <v>6000</v>
      </c>
      <c r="N141" s="449">
        <f t="shared" si="15"/>
        <v>102.97001999999999</v>
      </c>
      <c r="O141" s="12">
        <v>1</v>
      </c>
      <c r="P141" s="13">
        <v>1</v>
      </c>
      <c r="Q141" s="14">
        <f t="shared" si="16"/>
        <v>1</v>
      </c>
      <c r="R141" s="422">
        <f t="shared" si="17"/>
        <v>6</v>
      </c>
      <c r="S141" s="423">
        <f t="shared" si="18"/>
        <v>102.97001999999999</v>
      </c>
      <c r="T141" s="422">
        <f t="shared" si="19"/>
        <v>64.096326289924008</v>
      </c>
      <c r="U141" s="423">
        <f t="shared" si="20"/>
        <v>6.6</v>
      </c>
      <c r="V141" s="24"/>
    </row>
    <row r="142" spans="1:22" ht="12.75">
      <c r="A142" s="173"/>
      <c r="B142" s="9"/>
      <c r="C142" s="413" t="s">
        <v>119</v>
      </c>
      <c r="D142" s="10">
        <v>200</v>
      </c>
      <c r="E142" s="10" t="s">
        <v>14</v>
      </c>
      <c r="F142" s="10">
        <v>175</v>
      </c>
      <c r="G142" s="10" t="s">
        <v>14</v>
      </c>
      <c r="H142" s="10">
        <v>4.5</v>
      </c>
      <c r="I142" s="10" t="s">
        <v>14</v>
      </c>
      <c r="J142" s="10">
        <v>6</v>
      </c>
      <c r="K142" s="61"/>
      <c r="L142" s="478">
        <f t="shared" si="14"/>
        <v>23.126099999999997</v>
      </c>
      <c r="M142" s="436">
        <v>6000</v>
      </c>
      <c r="N142" s="449">
        <f t="shared" si="15"/>
        <v>138.75659999999996</v>
      </c>
      <c r="O142" s="12">
        <v>1</v>
      </c>
      <c r="P142" s="13">
        <v>1</v>
      </c>
      <c r="Q142" s="14">
        <f t="shared" si="16"/>
        <v>1</v>
      </c>
      <c r="R142" s="422">
        <f t="shared" si="17"/>
        <v>6</v>
      </c>
      <c r="S142" s="423">
        <f t="shared" si="18"/>
        <v>138.75659999999996</v>
      </c>
      <c r="T142" s="422">
        <f t="shared" si="19"/>
        <v>47.565305001708033</v>
      </c>
      <c r="U142" s="423">
        <f t="shared" si="20"/>
        <v>6.5999999999999988</v>
      </c>
      <c r="V142" s="24"/>
    </row>
    <row r="143" spans="1:22" ht="12.75">
      <c r="A143" s="173"/>
      <c r="B143" s="9"/>
      <c r="C143" s="413" t="s">
        <v>119</v>
      </c>
      <c r="D143" s="10">
        <v>200</v>
      </c>
      <c r="E143" s="10" t="s">
        <v>14</v>
      </c>
      <c r="F143" s="10">
        <v>180</v>
      </c>
      <c r="G143" s="10" t="s">
        <v>14</v>
      </c>
      <c r="H143" s="10">
        <v>5</v>
      </c>
      <c r="I143" s="10" t="s">
        <v>14</v>
      </c>
      <c r="J143" s="10">
        <v>6</v>
      </c>
      <c r="K143" s="61"/>
      <c r="L143" s="478">
        <f t="shared" si="14"/>
        <v>24.335000000000001</v>
      </c>
      <c r="M143" s="436">
        <v>6000</v>
      </c>
      <c r="N143" s="449">
        <f t="shared" si="15"/>
        <v>146.01</v>
      </c>
      <c r="O143" s="12">
        <v>1</v>
      </c>
      <c r="P143" s="13">
        <v>1</v>
      </c>
      <c r="Q143" s="14">
        <f t="shared" si="16"/>
        <v>1</v>
      </c>
      <c r="R143" s="422">
        <f t="shared" si="17"/>
        <v>6</v>
      </c>
      <c r="S143" s="423">
        <f t="shared" si="18"/>
        <v>146.01</v>
      </c>
      <c r="T143" s="422">
        <f t="shared" si="19"/>
        <v>46.024244914731867</v>
      </c>
      <c r="U143" s="423">
        <f t="shared" si="20"/>
        <v>6.7199999999999989</v>
      </c>
      <c r="V143" s="24"/>
    </row>
    <row r="144" spans="1:22" ht="12.75">
      <c r="A144" s="173"/>
      <c r="B144" s="9"/>
      <c r="C144" s="413" t="s">
        <v>119</v>
      </c>
      <c r="D144" s="10">
        <v>200</v>
      </c>
      <c r="E144" s="10" t="s">
        <v>14</v>
      </c>
      <c r="F144" s="10">
        <v>180</v>
      </c>
      <c r="G144" s="10" t="s">
        <v>14</v>
      </c>
      <c r="H144" s="10">
        <v>5</v>
      </c>
      <c r="I144" s="10" t="s">
        <v>14</v>
      </c>
      <c r="J144" s="10">
        <v>8</v>
      </c>
      <c r="K144" s="61"/>
      <c r="L144" s="478">
        <f t="shared" si="14"/>
        <v>29.83</v>
      </c>
      <c r="M144" s="436">
        <v>6000</v>
      </c>
      <c r="N144" s="449">
        <f t="shared" si="15"/>
        <v>178.98</v>
      </c>
      <c r="O144" s="12">
        <v>1</v>
      </c>
      <c r="P144" s="13">
        <v>1</v>
      </c>
      <c r="Q144" s="14">
        <f t="shared" si="16"/>
        <v>1</v>
      </c>
      <c r="R144" s="422">
        <f t="shared" si="17"/>
        <v>6</v>
      </c>
      <c r="S144" s="423">
        <f t="shared" si="18"/>
        <v>178.98</v>
      </c>
      <c r="T144" s="422">
        <f t="shared" si="19"/>
        <v>37.546094535702316</v>
      </c>
      <c r="U144" s="423">
        <f t="shared" si="20"/>
        <v>6.72</v>
      </c>
      <c r="V144" s="24"/>
    </row>
    <row r="145" spans="1:22" ht="12.75">
      <c r="A145" s="173"/>
      <c r="B145" s="9"/>
      <c r="C145" s="413" t="s">
        <v>119</v>
      </c>
      <c r="D145" s="10">
        <v>200</v>
      </c>
      <c r="E145" s="10" t="s">
        <v>14</v>
      </c>
      <c r="F145" s="10">
        <v>180</v>
      </c>
      <c r="G145" s="10" t="s">
        <v>14</v>
      </c>
      <c r="H145" s="10">
        <v>6</v>
      </c>
      <c r="I145" s="10" t="s">
        <v>14</v>
      </c>
      <c r="J145" s="10">
        <v>6</v>
      </c>
      <c r="K145" s="61"/>
      <c r="L145" s="478">
        <f t="shared" si="14"/>
        <v>25.8108</v>
      </c>
      <c r="M145" s="436">
        <v>6000</v>
      </c>
      <c r="N145" s="449">
        <f t="shared" si="15"/>
        <v>154.8648</v>
      </c>
      <c r="O145" s="12">
        <v>1</v>
      </c>
      <c r="P145" s="13">
        <v>1</v>
      </c>
      <c r="Q145" s="14">
        <f t="shared" si="16"/>
        <v>1</v>
      </c>
      <c r="R145" s="422">
        <f t="shared" si="17"/>
        <v>6</v>
      </c>
      <c r="S145" s="423">
        <f t="shared" si="18"/>
        <v>154.8648</v>
      </c>
      <c r="T145" s="422">
        <f t="shared" si="19"/>
        <v>43.392688332016057</v>
      </c>
      <c r="U145" s="423">
        <f t="shared" si="20"/>
        <v>6.72</v>
      </c>
      <c r="V145" s="24"/>
    </row>
    <row r="146" spans="1:22" ht="12.75">
      <c r="A146" s="173"/>
      <c r="B146" s="9"/>
      <c r="C146" s="413" t="s">
        <v>119</v>
      </c>
      <c r="D146" s="10">
        <v>200</v>
      </c>
      <c r="E146" s="10" t="s">
        <v>14</v>
      </c>
      <c r="F146" s="10">
        <v>180</v>
      </c>
      <c r="G146" s="10" t="s">
        <v>14</v>
      </c>
      <c r="H146" s="10">
        <v>6</v>
      </c>
      <c r="I146" s="10" t="s">
        <v>14</v>
      </c>
      <c r="J146" s="10">
        <v>8</v>
      </c>
      <c r="K146" s="61"/>
      <c r="L146" s="478">
        <f t="shared" si="14"/>
        <v>31.274399999999996</v>
      </c>
      <c r="M146" s="436">
        <v>6000</v>
      </c>
      <c r="N146" s="449">
        <f t="shared" si="15"/>
        <v>187.64639999999997</v>
      </c>
      <c r="O146" s="12">
        <v>1</v>
      </c>
      <c r="P146" s="13">
        <v>1</v>
      </c>
      <c r="Q146" s="14">
        <f t="shared" si="16"/>
        <v>1</v>
      </c>
      <c r="R146" s="422">
        <f t="shared" si="17"/>
        <v>6</v>
      </c>
      <c r="S146" s="423">
        <f t="shared" si="18"/>
        <v>187.64639999999997</v>
      </c>
      <c r="T146" s="422">
        <f t="shared" si="19"/>
        <v>35.812037960760243</v>
      </c>
      <c r="U146" s="423">
        <f t="shared" si="20"/>
        <v>6.72</v>
      </c>
      <c r="V146" s="24"/>
    </row>
    <row r="147" spans="1:22" ht="12.75">
      <c r="A147" s="173"/>
      <c r="B147" s="9"/>
      <c r="C147" s="413" t="s">
        <v>119</v>
      </c>
      <c r="D147" s="10">
        <v>200</v>
      </c>
      <c r="E147" s="10" t="s">
        <v>14</v>
      </c>
      <c r="F147" s="10">
        <v>200</v>
      </c>
      <c r="G147" s="10" t="s">
        <v>14</v>
      </c>
      <c r="H147" s="10">
        <v>5</v>
      </c>
      <c r="I147" s="10" t="s">
        <v>14</v>
      </c>
      <c r="J147" s="10">
        <v>8</v>
      </c>
      <c r="K147" s="61"/>
      <c r="L147" s="478">
        <f t="shared" si="14"/>
        <v>32.341999999999999</v>
      </c>
      <c r="M147" s="436">
        <v>6000</v>
      </c>
      <c r="N147" s="449">
        <f t="shared" si="15"/>
        <v>194.05199999999999</v>
      </c>
      <c r="O147" s="12">
        <v>1</v>
      </c>
      <c r="P147" s="13">
        <v>1</v>
      </c>
      <c r="Q147" s="14">
        <f t="shared" si="16"/>
        <v>1</v>
      </c>
      <c r="R147" s="422">
        <f t="shared" si="17"/>
        <v>6</v>
      </c>
      <c r="S147" s="423">
        <f t="shared" si="18"/>
        <v>194.05199999999999</v>
      </c>
      <c r="T147" s="422">
        <f t="shared" si="19"/>
        <v>37.103456805392369</v>
      </c>
      <c r="U147" s="423">
        <f t="shared" si="20"/>
        <v>7.2</v>
      </c>
      <c r="V147" s="24"/>
    </row>
    <row r="148" spans="1:22" ht="12.75">
      <c r="A148" s="173"/>
      <c r="B148" s="9"/>
      <c r="C148" s="413" t="s">
        <v>119</v>
      </c>
      <c r="D148" s="10">
        <v>200</v>
      </c>
      <c r="E148" s="10" t="s">
        <v>14</v>
      </c>
      <c r="F148" s="10">
        <v>200</v>
      </c>
      <c r="G148" s="10" t="s">
        <v>14</v>
      </c>
      <c r="H148" s="10">
        <v>6</v>
      </c>
      <c r="I148" s="10" t="s">
        <v>14</v>
      </c>
      <c r="J148" s="10">
        <v>8</v>
      </c>
      <c r="K148" s="61"/>
      <c r="L148" s="478">
        <f t="shared" si="14"/>
        <v>33.7864</v>
      </c>
      <c r="M148" s="436">
        <v>6000</v>
      </c>
      <c r="N148" s="449">
        <f t="shared" si="15"/>
        <v>202.7184</v>
      </c>
      <c r="O148" s="12">
        <v>1</v>
      </c>
      <c r="P148" s="13">
        <v>1</v>
      </c>
      <c r="Q148" s="14">
        <f t="shared" si="16"/>
        <v>1</v>
      </c>
      <c r="R148" s="422">
        <f t="shared" si="17"/>
        <v>6</v>
      </c>
      <c r="S148" s="423">
        <f t="shared" si="18"/>
        <v>202.7184</v>
      </c>
      <c r="T148" s="422">
        <f t="shared" si="19"/>
        <v>35.517249544195295</v>
      </c>
      <c r="U148" s="423">
        <f t="shared" si="20"/>
        <v>7.1999999999999993</v>
      </c>
      <c r="V148" s="24"/>
    </row>
    <row r="149" spans="1:22" ht="12.75">
      <c r="A149" s="173"/>
      <c r="B149" s="9"/>
      <c r="C149" s="413" t="s">
        <v>119</v>
      </c>
      <c r="D149" s="10">
        <v>200</v>
      </c>
      <c r="E149" s="10" t="s">
        <v>14</v>
      </c>
      <c r="F149" s="10">
        <v>200</v>
      </c>
      <c r="G149" s="10" t="s">
        <v>14</v>
      </c>
      <c r="H149" s="10">
        <v>4.5</v>
      </c>
      <c r="I149" s="10" t="s">
        <v>14</v>
      </c>
      <c r="J149" s="10">
        <v>6</v>
      </c>
      <c r="K149" s="61"/>
      <c r="L149" s="478">
        <f t="shared" si="14"/>
        <v>25.481099999999998</v>
      </c>
      <c r="M149" s="436">
        <v>6000</v>
      </c>
      <c r="N149" s="449">
        <f t="shared" si="15"/>
        <v>152.88659999999999</v>
      </c>
      <c r="O149" s="12">
        <v>1</v>
      </c>
      <c r="P149" s="13">
        <v>1</v>
      </c>
      <c r="Q149" s="14">
        <f t="shared" si="16"/>
        <v>1</v>
      </c>
      <c r="R149" s="422">
        <f t="shared" si="17"/>
        <v>6</v>
      </c>
      <c r="S149" s="423">
        <f t="shared" si="18"/>
        <v>152.88659999999999</v>
      </c>
      <c r="T149" s="422">
        <f t="shared" si="19"/>
        <v>47.093728292734617</v>
      </c>
      <c r="U149" s="423">
        <f t="shared" si="20"/>
        <v>7.2</v>
      </c>
      <c r="V149" s="24"/>
    </row>
    <row r="150" spans="1:22" ht="12.75">
      <c r="A150" s="173"/>
      <c r="B150" s="9"/>
      <c r="C150" s="413" t="s">
        <v>119</v>
      </c>
      <c r="D150" s="10">
        <v>210</v>
      </c>
      <c r="E150" s="10" t="s">
        <v>14</v>
      </c>
      <c r="F150" s="10">
        <v>200</v>
      </c>
      <c r="G150" s="10" t="s">
        <v>14</v>
      </c>
      <c r="H150" s="10">
        <v>5</v>
      </c>
      <c r="I150" s="10" t="s">
        <v>14</v>
      </c>
      <c r="J150" s="10">
        <v>8</v>
      </c>
      <c r="K150" s="61"/>
      <c r="L150" s="478">
        <f t="shared" si="14"/>
        <v>32.734499999999997</v>
      </c>
      <c r="M150" s="436">
        <v>6000</v>
      </c>
      <c r="N150" s="449">
        <f t="shared" si="15"/>
        <v>196.40699999999998</v>
      </c>
      <c r="O150" s="12">
        <v>1</v>
      </c>
      <c r="P150" s="13">
        <v>1</v>
      </c>
      <c r="Q150" s="14">
        <f t="shared" si="16"/>
        <v>1</v>
      </c>
      <c r="R150" s="422">
        <f t="shared" si="17"/>
        <v>6</v>
      </c>
      <c r="S150" s="423">
        <f t="shared" si="18"/>
        <v>196.40699999999998</v>
      </c>
      <c r="T150" s="422">
        <f t="shared" si="19"/>
        <v>37.269547419389333</v>
      </c>
      <c r="U150" s="423">
        <f t="shared" si="20"/>
        <v>7.32</v>
      </c>
      <c r="V150" s="24"/>
    </row>
    <row r="151" spans="1:22" ht="12.75">
      <c r="A151" s="173"/>
      <c r="B151" s="9"/>
      <c r="C151" s="413" t="s">
        <v>119</v>
      </c>
      <c r="D151" s="10">
        <v>220</v>
      </c>
      <c r="E151" s="10" t="s">
        <v>14</v>
      </c>
      <c r="F151" s="10">
        <v>150</v>
      </c>
      <c r="G151" s="10" t="s">
        <v>14</v>
      </c>
      <c r="H151" s="10">
        <v>4.5</v>
      </c>
      <c r="I151" s="10" t="s">
        <v>14</v>
      </c>
      <c r="J151" s="10">
        <v>6</v>
      </c>
      <c r="K151" s="61"/>
      <c r="L151" s="478">
        <f t="shared" si="14"/>
        <v>21.477599999999999</v>
      </c>
      <c r="M151" s="436">
        <v>6000</v>
      </c>
      <c r="N151" s="449">
        <f t="shared" si="15"/>
        <v>128.8656</v>
      </c>
      <c r="O151" s="12">
        <v>1</v>
      </c>
      <c r="P151" s="13">
        <v>1</v>
      </c>
      <c r="Q151" s="14">
        <f t="shared" si="16"/>
        <v>1</v>
      </c>
      <c r="R151" s="422">
        <f t="shared" si="17"/>
        <v>6</v>
      </c>
      <c r="S151" s="423">
        <f t="shared" si="18"/>
        <v>128.8656</v>
      </c>
      <c r="T151" s="422">
        <f t="shared" si="19"/>
        <v>48.422542555965286</v>
      </c>
      <c r="U151" s="423">
        <f t="shared" si="20"/>
        <v>6.24</v>
      </c>
      <c r="V151" s="24"/>
    </row>
    <row r="152" spans="1:22" ht="12.75">
      <c r="A152" s="173"/>
      <c r="B152" s="9"/>
      <c r="C152" s="413" t="s">
        <v>119</v>
      </c>
      <c r="D152" s="10">
        <v>220</v>
      </c>
      <c r="E152" s="10" t="s">
        <v>14</v>
      </c>
      <c r="F152" s="10">
        <v>200</v>
      </c>
      <c r="G152" s="10" t="s">
        <v>14</v>
      </c>
      <c r="H152" s="10">
        <v>6</v>
      </c>
      <c r="I152" s="10" t="s">
        <v>14</v>
      </c>
      <c r="J152" s="10">
        <v>8</v>
      </c>
      <c r="K152" s="61"/>
      <c r="L152" s="478">
        <f t="shared" si="14"/>
        <v>34.728400000000001</v>
      </c>
      <c r="M152" s="436">
        <v>6000</v>
      </c>
      <c r="N152" s="449">
        <f t="shared" si="15"/>
        <v>208.37039999999999</v>
      </c>
      <c r="O152" s="12">
        <v>1</v>
      </c>
      <c r="P152" s="13">
        <v>1</v>
      </c>
      <c r="Q152" s="14">
        <f t="shared" si="16"/>
        <v>1</v>
      </c>
      <c r="R152" s="422">
        <f t="shared" si="17"/>
        <v>6</v>
      </c>
      <c r="S152" s="423">
        <f t="shared" si="18"/>
        <v>208.37039999999999</v>
      </c>
      <c r="T152" s="422">
        <f t="shared" si="19"/>
        <v>35.705647251241061</v>
      </c>
      <c r="U152" s="423">
        <f t="shared" si="20"/>
        <v>7.44</v>
      </c>
      <c r="V152" s="24"/>
    </row>
    <row r="153" spans="1:22" ht="12.75">
      <c r="A153" s="173"/>
      <c r="B153" s="9"/>
      <c r="C153" s="413" t="s">
        <v>119</v>
      </c>
      <c r="D153" s="10">
        <v>230</v>
      </c>
      <c r="E153" s="10" t="s">
        <v>14</v>
      </c>
      <c r="F153" s="10">
        <v>150</v>
      </c>
      <c r="G153" s="10" t="s">
        <v>14</v>
      </c>
      <c r="H153" s="10">
        <v>4.5</v>
      </c>
      <c r="I153" s="10" t="s">
        <v>14</v>
      </c>
      <c r="J153" s="10">
        <v>6</v>
      </c>
      <c r="K153" s="61"/>
      <c r="L153" s="478">
        <f t="shared" si="14"/>
        <v>21.830849999999998</v>
      </c>
      <c r="M153" s="436">
        <v>6000</v>
      </c>
      <c r="N153" s="449">
        <f t="shared" si="15"/>
        <v>130.98509999999999</v>
      </c>
      <c r="O153" s="12">
        <v>1</v>
      </c>
      <c r="P153" s="13">
        <v>1</v>
      </c>
      <c r="Q153" s="14">
        <f t="shared" si="16"/>
        <v>1</v>
      </c>
      <c r="R153" s="422">
        <f t="shared" si="17"/>
        <v>6</v>
      </c>
      <c r="S153" s="423">
        <f t="shared" si="18"/>
        <v>130.98509999999999</v>
      </c>
      <c r="T153" s="422">
        <f t="shared" si="19"/>
        <v>48.555141004587547</v>
      </c>
      <c r="U153" s="423">
        <f t="shared" si="20"/>
        <v>6.36</v>
      </c>
      <c r="V153" s="24"/>
    </row>
    <row r="154" spans="1:22" ht="12.75">
      <c r="A154" s="173"/>
      <c r="B154" s="9"/>
      <c r="C154" s="413" t="s">
        <v>119</v>
      </c>
      <c r="D154" s="10">
        <v>230</v>
      </c>
      <c r="E154" s="10" t="s">
        <v>14</v>
      </c>
      <c r="F154" s="10">
        <v>200</v>
      </c>
      <c r="G154" s="10" t="s">
        <v>14</v>
      </c>
      <c r="H154" s="10">
        <v>5</v>
      </c>
      <c r="I154" s="10" t="s">
        <v>14</v>
      </c>
      <c r="J154" s="10">
        <v>6</v>
      </c>
      <c r="K154" s="61"/>
      <c r="L154" s="478">
        <f t="shared" si="14"/>
        <v>27.3965</v>
      </c>
      <c r="M154" s="436">
        <v>6000</v>
      </c>
      <c r="N154" s="449">
        <f t="shared" si="15"/>
        <v>164.37899999999999</v>
      </c>
      <c r="O154" s="12">
        <v>1</v>
      </c>
      <c r="P154" s="13">
        <v>1</v>
      </c>
      <c r="Q154" s="14">
        <f t="shared" si="16"/>
        <v>1</v>
      </c>
      <c r="R154" s="422">
        <f t="shared" si="17"/>
        <v>6</v>
      </c>
      <c r="S154" s="423">
        <f t="shared" si="18"/>
        <v>164.37899999999999</v>
      </c>
      <c r="T154" s="422">
        <f t="shared" si="19"/>
        <v>45.991276257916155</v>
      </c>
      <c r="U154" s="423">
        <f t="shared" si="20"/>
        <v>7.5599999999999987</v>
      </c>
      <c r="V154" s="24"/>
    </row>
    <row r="155" spans="1:22" ht="12.75">
      <c r="A155" s="173"/>
      <c r="B155" s="9"/>
      <c r="C155" s="413" t="s">
        <v>119</v>
      </c>
      <c r="D155" s="10">
        <v>240</v>
      </c>
      <c r="E155" s="10" t="s">
        <v>14</v>
      </c>
      <c r="F155" s="10">
        <v>150</v>
      </c>
      <c r="G155" s="10" t="s">
        <v>14</v>
      </c>
      <c r="H155" s="10">
        <v>4</v>
      </c>
      <c r="I155" s="10" t="s">
        <v>14</v>
      </c>
      <c r="J155" s="10">
        <v>6</v>
      </c>
      <c r="K155" s="61"/>
      <c r="L155" s="478">
        <f t="shared" si="14"/>
        <v>21.289200000000001</v>
      </c>
      <c r="M155" s="436">
        <v>6000</v>
      </c>
      <c r="N155" s="449">
        <f t="shared" si="15"/>
        <v>127.73520000000001</v>
      </c>
      <c r="O155" s="12">
        <v>1</v>
      </c>
      <c r="P155" s="13">
        <v>1</v>
      </c>
      <c r="Q155" s="14">
        <f t="shared" si="16"/>
        <v>1</v>
      </c>
      <c r="R155" s="422">
        <f t="shared" si="17"/>
        <v>6</v>
      </c>
      <c r="S155" s="423">
        <f t="shared" si="18"/>
        <v>127.73520000000001</v>
      </c>
      <c r="T155" s="422">
        <f t="shared" si="19"/>
        <v>50.729947579054169</v>
      </c>
      <c r="U155" s="423">
        <f t="shared" si="20"/>
        <v>6.48</v>
      </c>
      <c r="V155" s="24"/>
    </row>
    <row r="156" spans="1:22" ht="12.75">
      <c r="A156" s="173"/>
      <c r="B156" s="9"/>
      <c r="C156" s="413" t="s">
        <v>119</v>
      </c>
      <c r="D156" s="10">
        <v>240</v>
      </c>
      <c r="E156" s="10" t="s">
        <v>14</v>
      </c>
      <c r="F156" s="10">
        <v>180</v>
      </c>
      <c r="G156" s="10" t="s">
        <v>14</v>
      </c>
      <c r="H156" s="10">
        <v>6</v>
      </c>
      <c r="I156" s="10" t="s">
        <v>14</v>
      </c>
      <c r="J156" s="10">
        <v>8</v>
      </c>
      <c r="K156" s="61"/>
      <c r="L156" s="478">
        <f t="shared" si="14"/>
        <v>33.1584</v>
      </c>
      <c r="M156" s="436">
        <v>6000</v>
      </c>
      <c r="N156" s="449">
        <f t="shared" si="15"/>
        <v>198.9504</v>
      </c>
      <c r="O156" s="12">
        <v>1</v>
      </c>
      <c r="P156" s="13">
        <v>1</v>
      </c>
      <c r="Q156" s="14">
        <f t="shared" si="16"/>
        <v>1</v>
      </c>
      <c r="R156" s="422">
        <f t="shared" si="17"/>
        <v>6</v>
      </c>
      <c r="S156" s="423">
        <f t="shared" si="18"/>
        <v>198.9504</v>
      </c>
      <c r="T156" s="422">
        <f t="shared" si="19"/>
        <v>36.189924724956569</v>
      </c>
      <c r="U156" s="423">
        <f t="shared" si="20"/>
        <v>7.1999999999999993</v>
      </c>
      <c r="V156" s="24"/>
    </row>
    <row r="157" spans="1:22" ht="12.75">
      <c r="A157" s="173"/>
      <c r="B157" s="9"/>
      <c r="C157" s="413" t="s">
        <v>119</v>
      </c>
      <c r="D157" s="10">
        <v>240</v>
      </c>
      <c r="E157" s="10" t="s">
        <v>14</v>
      </c>
      <c r="F157" s="10">
        <v>200</v>
      </c>
      <c r="G157" s="10" t="s">
        <v>14</v>
      </c>
      <c r="H157" s="10">
        <v>6</v>
      </c>
      <c r="I157" s="10" t="s">
        <v>14</v>
      </c>
      <c r="J157" s="10">
        <v>8</v>
      </c>
      <c r="K157" s="61"/>
      <c r="L157" s="478">
        <f t="shared" si="14"/>
        <v>35.670400000000001</v>
      </c>
      <c r="M157" s="436">
        <v>6000</v>
      </c>
      <c r="N157" s="449">
        <f t="shared" si="15"/>
        <v>214.0224</v>
      </c>
      <c r="O157" s="12">
        <v>1</v>
      </c>
      <c r="P157" s="13">
        <v>1</v>
      </c>
      <c r="Q157" s="14">
        <f t="shared" si="16"/>
        <v>1</v>
      </c>
      <c r="R157" s="422">
        <f t="shared" si="17"/>
        <v>6</v>
      </c>
      <c r="S157" s="423">
        <f t="shared" si="18"/>
        <v>214.0224</v>
      </c>
      <c r="T157" s="422">
        <f t="shared" si="19"/>
        <v>35.884094375168203</v>
      </c>
      <c r="U157" s="423">
        <f t="shared" si="20"/>
        <v>7.6799999999999988</v>
      </c>
      <c r="V157" s="24"/>
    </row>
    <row r="158" spans="1:22" ht="12.75">
      <c r="A158" s="173"/>
      <c r="B158" s="9"/>
      <c r="C158" s="413" t="s">
        <v>119</v>
      </c>
      <c r="D158" s="10">
        <v>250</v>
      </c>
      <c r="E158" s="10" t="s">
        <v>14</v>
      </c>
      <c r="F158" s="10">
        <v>75</v>
      </c>
      <c r="G158" s="10" t="s">
        <v>14</v>
      </c>
      <c r="H158" s="10">
        <v>3</v>
      </c>
      <c r="I158" s="10" t="s">
        <v>14</v>
      </c>
      <c r="J158" s="10">
        <v>3</v>
      </c>
      <c r="K158" s="61"/>
      <c r="L158" s="478">
        <f t="shared" si="14"/>
        <v>9.2786999999999988</v>
      </c>
      <c r="M158" s="436">
        <v>6000</v>
      </c>
      <c r="N158" s="449">
        <f t="shared" si="15"/>
        <v>55.672199999999989</v>
      </c>
      <c r="O158" s="12">
        <v>1</v>
      </c>
      <c r="P158" s="13">
        <v>1</v>
      </c>
      <c r="Q158" s="14">
        <f t="shared" si="16"/>
        <v>1</v>
      </c>
      <c r="R158" s="422">
        <f t="shared" si="17"/>
        <v>6</v>
      </c>
      <c r="S158" s="423">
        <f t="shared" si="18"/>
        <v>55.672199999999989</v>
      </c>
      <c r="T158" s="422">
        <f t="shared" si="19"/>
        <v>86.218974640844095</v>
      </c>
      <c r="U158" s="423">
        <f t="shared" si="20"/>
        <v>4.8</v>
      </c>
      <c r="V158" s="24"/>
    </row>
    <row r="159" spans="1:22" ht="12.75">
      <c r="A159" s="173"/>
      <c r="B159" s="9"/>
      <c r="C159" s="413" t="s">
        <v>119</v>
      </c>
      <c r="D159" s="10">
        <v>250</v>
      </c>
      <c r="E159" s="10" t="s">
        <v>14</v>
      </c>
      <c r="F159" s="10">
        <v>90</v>
      </c>
      <c r="G159" s="10" t="s">
        <v>14</v>
      </c>
      <c r="H159" s="10">
        <v>3</v>
      </c>
      <c r="I159" s="10" t="s">
        <v>14</v>
      </c>
      <c r="J159" s="10">
        <v>3.2</v>
      </c>
      <c r="K159" s="61"/>
      <c r="L159" s="478">
        <f t="shared" si="14"/>
        <v>10.258379999999999</v>
      </c>
      <c r="M159" s="436">
        <v>6000</v>
      </c>
      <c r="N159" s="449">
        <f t="shared" si="15"/>
        <v>61.550279999999994</v>
      </c>
      <c r="O159" s="12">
        <v>1</v>
      </c>
      <c r="P159" s="13">
        <v>1</v>
      </c>
      <c r="Q159" s="14">
        <f t="shared" si="16"/>
        <v>1</v>
      </c>
      <c r="R159" s="422">
        <f t="shared" si="17"/>
        <v>6</v>
      </c>
      <c r="S159" s="423">
        <f t="shared" si="18"/>
        <v>61.550279999999994</v>
      </c>
      <c r="T159" s="422">
        <f t="shared" si="19"/>
        <v>83.833899699562707</v>
      </c>
      <c r="U159" s="423">
        <f t="shared" si="20"/>
        <v>5.16</v>
      </c>
      <c r="V159" s="24"/>
    </row>
    <row r="160" spans="1:22" ht="12.75">
      <c r="A160" s="173"/>
      <c r="B160" s="9"/>
      <c r="C160" s="413" t="s">
        <v>119</v>
      </c>
      <c r="D160" s="10">
        <v>250</v>
      </c>
      <c r="E160" s="10" t="s">
        <v>14</v>
      </c>
      <c r="F160" s="10">
        <v>100</v>
      </c>
      <c r="G160" s="10" t="s">
        <v>14</v>
      </c>
      <c r="H160" s="10">
        <v>3</v>
      </c>
      <c r="I160" s="10" t="s">
        <v>14</v>
      </c>
      <c r="J160" s="10">
        <v>3</v>
      </c>
      <c r="K160" s="61"/>
      <c r="L160" s="478">
        <f t="shared" si="14"/>
        <v>10.456199999999999</v>
      </c>
      <c r="M160" s="436">
        <v>6000</v>
      </c>
      <c r="N160" s="449">
        <f t="shared" si="15"/>
        <v>62.737199999999994</v>
      </c>
      <c r="O160" s="12">
        <v>1</v>
      </c>
      <c r="P160" s="13">
        <v>1</v>
      </c>
      <c r="Q160" s="14">
        <f t="shared" si="16"/>
        <v>1</v>
      </c>
      <c r="R160" s="422">
        <f t="shared" si="17"/>
        <v>6</v>
      </c>
      <c r="S160" s="423">
        <f t="shared" si="18"/>
        <v>62.737199999999994</v>
      </c>
      <c r="T160" s="422">
        <f t="shared" si="19"/>
        <v>86.073334480977806</v>
      </c>
      <c r="U160" s="423">
        <f t="shared" si="20"/>
        <v>5.4</v>
      </c>
      <c r="V160" s="24"/>
    </row>
    <row r="161" spans="1:22" ht="12.75">
      <c r="A161" s="173"/>
      <c r="B161" s="9"/>
      <c r="C161" s="413" t="s">
        <v>119</v>
      </c>
      <c r="D161" s="10">
        <v>250</v>
      </c>
      <c r="E161" s="10" t="s">
        <v>14</v>
      </c>
      <c r="F161" s="10">
        <v>100</v>
      </c>
      <c r="G161" s="10" t="s">
        <v>14</v>
      </c>
      <c r="H161" s="10">
        <v>3</v>
      </c>
      <c r="I161" s="10" t="s">
        <v>14</v>
      </c>
      <c r="J161" s="10">
        <v>4</v>
      </c>
      <c r="K161" s="61"/>
      <c r="L161" s="478">
        <f t="shared" si="14"/>
        <v>11.979100000000001</v>
      </c>
      <c r="M161" s="436">
        <v>6000</v>
      </c>
      <c r="N161" s="449">
        <f t="shared" si="15"/>
        <v>71.874600000000001</v>
      </c>
      <c r="O161" s="12">
        <v>1</v>
      </c>
      <c r="P161" s="13">
        <v>1</v>
      </c>
      <c r="Q161" s="14">
        <f t="shared" si="16"/>
        <v>1</v>
      </c>
      <c r="R161" s="422">
        <f t="shared" si="17"/>
        <v>6</v>
      </c>
      <c r="S161" s="423">
        <f t="shared" si="18"/>
        <v>71.874600000000001</v>
      </c>
      <c r="T161" s="422">
        <f t="shared" si="19"/>
        <v>75.130852902137889</v>
      </c>
      <c r="U161" s="423">
        <f t="shared" si="20"/>
        <v>5.4</v>
      </c>
      <c r="V161" s="24"/>
    </row>
    <row r="162" spans="1:22" ht="12.75">
      <c r="A162" s="173"/>
      <c r="B162" s="9"/>
      <c r="C162" s="413" t="s">
        <v>119</v>
      </c>
      <c r="D162" s="10">
        <v>250</v>
      </c>
      <c r="E162" s="10" t="s">
        <v>14</v>
      </c>
      <c r="F162" s="10">
        <v>100</v>
      </c>
      <c r="G162" s="10" t="s">
        <v>14</v>
      </c>
      <c r="H162" s="10">
        <v>5</v>
      </c>
      <c r="I162" s="10" t="s">
        <v>14</v>
      </c>
      <c r="J162" s="10">
        <v>5</v>
      </c>
      <c r="K162" s="61"/>
      <c r="L162" s="478">
        <f>((D162-2*J162)*H162+F162*J162*2)*7.85/1000</f>
        <v>17.27</v>
      </c>
      <c r="M162" s="436">
        <v>6000</v>
      </c>
      <c r="N162" s="449">
        <f>L162*M162/1000</f>
        <v>103.62</v>
      </c>
      <c r="O162" s="12">
        <v>1</v>
      </c>
      <c r="P162" s="13">
        <v>1</v>
      </c>
      <c r="Q162" s="14">
        <f>O162*P162</f>
        <v>1</v>
      </c>
      <c r="R162" s="422">
        <f>M162*Q162/1000</f>
        <v>6</v>
      </c>
      <c r="S162" s="423">
        <f>N162*Q162</f>
        <v>103.62</v>
      </c>
      <c r="T162" s="422">
        <f>(D162*2+F162*4)/L162</f>
        <v>52.113491603937462</v>
      </c>
      <c r="U162" s="423">
        <f>T162*S162/1000</f>
        <v>5.4</v>
      </c>
      <c r="V162" s="24"/>
    </row>
    <row r="163" spans="1:22" ht="12.75">
      <c r="A163" s="173"/>
      <c r="B163" s="9"/>
      <c r="C163" s="413" t="s">
        <v>119</v>
      </c>
      <c r="D163" s="10">
        <v>250</v>
      </c>
      <c r="E163" s="10" t="s">
        <v>14</v>
      </c>
      <c r="F163" s="10">
        <v>100</v>
      </c>
      <c r="G163" s="10" t="s">
        <v>14</v>
      </c>
      <c r="H163" s="10">
        <v>6</v>
      </c>
      <c r="I163" s="10" t="s">
        <v>14</v>
      </c>
      <c r="J163" s="10">
        <v>4</v>
      </c>
      <c r="K163" s="61"/>
      <c r="L163" s="478">
        <f t="shared" si="14"/>
        <v>17.6782</v>
      </c>
      <c r="M163" s="436">
        <v>6000</v>
      </c>
      <c r="N163" s="449">
        <f t="shared" si="15"/>
        <v>106.0692</v>
      </c>
      <c r="O163" s="12">
        <v>1</v>
      </c>
      <c r="P163" s="13">
        <v>1</v>
      </c>
      <c r="Q163" s="14">
        <f t="shared" si="16"/>
        <v>1</v>
      </c>
      <c r="R163" s="422">
        <f t="shared" si="17"/>
        <v>6</v>
      </c>
      <c r="S163" s="423">
        <f t="shared" si="18"/>
        <v>106.0692</v>
      </c>
      <c r="T163" s="422">
        <f t="shared" si="19"/>
        <v>50.910160536706222</v>
      </c>
      <c r="U163" s="423">
        <f t="shared" si="20"/>
        <v>5.3999999999999995</v>
      </c>
      <c r="V163" s="24"/>
    </row>
    <row r="164" spans="1:22" ht="12.75">
      <c r="A164" s="173"/>
      <c r="B164" s="9"/>
      <c r="C164" s="413" t="s">
        <v>119</v>
      </c>
      <c r="D164" s="10">
        <v>250</v>
      </c>
      <c r="E164" s="10" t="s">
        <v>14</v>
      </c>
      <c r="F164" s="10">
        <v>100</v>
      </c>
      <c r="G164" s="10" t="s">
        <v>14</v>
      </c>
      <c r="H164" s="10">
        <v>6</v>
      </c>
      <c r="I164" s="10" t="s">
        <v>14</v>
      </c>
      <c r="J164" s="10">
        <v>8</v>
      </c>
      <c r="K164" s="61"/>
      <c r="L164" s="478">
        <f t="shared" si="14"/>
        <v>23.581399999999999</v>
      </c>
      <c r="M164" s="436">
        <v>6000</v>
      </c>
      <c r="N164" s="449">
        <f t="shared" si="15"/>
        <v>141.48839999999998</v>
      </c>
      <c r="O164" s="12">
        <v>1</v>
      </c>
      <c r="P164" s="13">
        <v>1</v>
      </c>
      <c r="Q164" s="14">
        <f t="shared" si="16"/>
        <v>1</v>
      </c>
      <c r="R164" s="422">
        <f t="shared" si="17"/>
        <v>6</v>
      </c>
      <c r="S164" s="423">
        <f t="shared" si="18"/>
        <v>141.48839999999998</v>
      </c>
      <c r="T164" s="422">
        <f t="shared" si="19"/>
        <v>38.165672945626639</v>
      </c>
      <c r="U164" s="423">
        <f t="shared" si="20"/>
        <v>5.4</v>
      </c>
      <c r="V164" s="24"/>
    </row>
    <row r="165" spans="1:22" ht="12.75">
      <c r="A165" s="173"/>
      <c r="B165" s="9"/>
      <c r="C165" s="413" t="s">
        <v>119</v>
      </c>
      <c r="D165" s="10">
        <v>250</v>
      </c>
      <c r="E165" s="10" t="s">
        <v>14</v>
      </c>
      <c r="F165" s="10">
        <v>100</v>
      </c>
      <c r="G165" s="10" t="s">
        <v>14</v>
      </c>
      <c r="H165" s="10">
        <v>2.2999999999999998</v>
      </c>
      <c r="I165" s="10" t="s">
        <v>14</v>
      </c>
      <c r="J165" s="10">
        <v>3</v>
      </c>
      <c r="K165" s="61"/>
      <c r="L165" s="478">
        <f t="shared" si="14"/>
        <v>9.1154199999999985</v>
      </c>
      <c r="M165" s="436">
        <v>6000</v>
      </c>
      <c r="N165" s="449">
        <f t="shared" si="15"/>
        <v>54.692519999999988</v>
      </c>
      <c r="O165" s="12">
        <v>1</v>
      </c>
      <c r="P165" s="13">
        <v>1</v>
      </c>
      <c r="Q165" s="14">
        <f t="shared" si="16"/>
        <v>1</v>
      </c>
      <c r="R165" s="422">
        <f t="shared" si="17"/>
        <v>6</v>
      </c>
      <c r="S165" s="423">
        <f t="shared" si="18"/>
        <v>54.692519999999988</v>
      </c>
      <c r="T165" s="422">
        <f t="shared" si="19"/>
        <v>98.733793944766134</v>
      </c>
      <c r="U165" s="423">
        <f t="shared" si="20"/>
        <v>5.3999999999999995</v>
      </c>
      <c r="V165" s="24"/>
    </row>
    <row r="166" spans="1:22" ht="12.75">
      <c r="A166" s="173"/>
      <c r="B166" s="9"/>
      <c r="C166" s="413" t="s">
        <v>119</v>
      </c>
      <c r="D166" s="10">
        <v>250</v>
      </c>
      <c r="E166" s="10" t="s">
        <v>14</v>
      </c>
      <c r="F166" s="10">
        <v>100</v>
      </c>
      <c r="G166" s="10" t="s">
        <v>14</v>
      </c>
      <c r="H166" s="10">
        <v>3.2</v>
      </c>
      <c r="I166" s="10" t="s">
        <v>14</v>
      </c>
      <c r="J166" s="10">
        <v>4.5</v>
      </c>
      <c r="K166" s="61"/>
      <c r="L166" s="478">
        <f t="shared" si="14"/>
        <v>13.118919999999999</v>
      </c>
      <c r="M166" s="436">
        <v>6000</v>
      </c>
      <c r="N166" s="449">
        <f t="shared" si="15"/>
        <v>78.713519999999988</v>
      </c>
      <c r="O166" s="12">
        <v>1</v>
      </c>
      <c r="P166" s="13">
        <v>1</v>
      </c>
      <c r="Q166" s="14">
        <f t="shared" si="16"/>
        <v>1</v>
      </c>
      <c r="R166" s="422">
        <f t="shared" si="17"/>
        <v>6</v>
      </c>
      <c r="S166" s="423">
        <f t="shared" si="18"/>
        <v>78.713519999999988</v>
      </c>
      <c r="T166" s="422">
        <f t="shared" si="19"/>
        <v>68.603208190918153</v>
      </c>
      <c r="U166" s="423">
        <f t="shared" si="20"/>
        <v>5.3999999999999995</v>
      </c>
      <c r="V166" s="24"/>
    </row>
    <row r="167" spans="1:22" ht="12.75">
      <c r="A167" s="173"/>
      <c r="B167" s="9"/>
      <c r="C167" s="413" t="s">
        <v>119</v>
      </c>
      <c r="D167" s="10">
        <v>250</v>
      </c>
      <c r="E167" s="10" t="s">
        <v>14</v>
      </c>
      <c r="F167" s="10">
        <v>100</v>
      </c>
      <c r="G167" s="10" t="s">
        <v>14</v>
      </c>
      <c r="H167" s="10">
        <v>3.5</v>
      </c>
      <c r="I167" s="10" t="s">
        <v>14</v>
      </c>
      <c r="J167" s="10">
        <v>4.5</v>
      </c>
      <c r="K167" s="61"/>
      <c r="L167" s="478">
        <f t="shared" si="14"/>
        <v>13.686474999999998</v>
      </c>
      <c r="M167" s="436">
        <v>6000</v>
      </c>
      <c r="N167" s="449">
        <f t="shared" si="15"/>
        <v>82.118849999999995</v>
      </c>
      <c r="O167" s="12">
        <v>1</v>
      </c>
      <c r="P167" s="13">
        <v>1</v>
      </c>
      <c r="Q167" s="14">
        <f t="shared" si="16"/>
        <v>1</v>
      </c>
      <c r="R167" s="422">
        <f t="shared" si="17"/>
        <v>6</v>
      </c>
      <c r="S167" s="423">
        <f t="shared" si="18"/>
        <v>82.118849999999995</v>
      </c>
      <c r="T167" s="422">
        <f t="shared" si="19"/>
        <v>65.758349027050443</v>
      </c>
      <c r="U167" s="423">
        <f t="shared" si="20"/>
        <v>5.4000000000000012</v>
      </c>
      <c r="V167" s="24"/>
    </row>
    <row r="168" spans="1:22" ht="12.75">
      <c r="A168" s="173"/>
      <c r="B168" s="9"/>
      <c r="C168" s="413" t="s">
        <v>119</v>
      </c>
      <c r="D168" s="10">
        <v>250</v>
      </c>
      <c r="E168" s="10" t="s">
        <v>14</v>
      </c>
      <c r="F168" s="10">
        <v>100</v>
      </c>
      <c r="G168" s="10" t="s">
        <v>14</v>
      </c>
      <c r="H168" s="10">
        <v>4.5</v>
      </c>
      <c r="I168" s="10" t="s">
        <v>14</v>
      </c>
      <c r="J168" s="10">
        <v>6</v>
      </c>
      <c r="K168" s="61"/>
      <c r="L168" s="478">
        <f t="shared" si="14"/>
        <v>17.827349999999999</v>
      </c>
      <c r="M168" s="436">
        <v>6000</v>
      </c>
      <c r="N168" s="449">
        <f t="shared" si="15"/>
        <v>106.96409999999999</v>
      </c>
      <c r="O168" s="12">
        <v>1</v>
      </c>
      <c r="P168" s="13">
        <v>1</v>
      </c>
      <c r="Q168" s="14">
        <f t="shared" si="16"/>
        <v>1</v>
      </c>
      <c r="R168" s="422">
        <f t="shared" si="17"/>
        <v>6</v>
      </c>
      <c r="S168" s="423">
        <f t="shared" si="18"/>
        <v>106.96409999999999</v>
      </c>
      <c r="T168" s="422">
        <f t="shared" si="19"/>
        <v>50.484227885804678</v>
      </c>
      <c r="U168" s="423">
        <f t="shared" si="20"/>
        <v>5.4</v>
      </c>
      <c r="V168" s="24"/>
    </row>
    <row r="169" spans="1:22" ht="12.75">
      <c r="A169" s="173"/>
      <c r="B169" s="9"/>
      <c r="C169" s="413" t="s">
        <v>119</v>
      </c>
      <c r="D169" s="10">
        <v>250</v>
      </c>
      <c r="E169" s="10" t="s">
        <v>14</v>
      </c>
      <c r="F169" s="10">
        <v>100</v>
      </c>
      <c r="G169" s="10" t="s">
        <v>14</v>
      </c>
      <c r="H169" s="10">
        <v>4.5</v>
      </c>
      <c r="I169" s="10" t="s">
        <v>14</v>
      </c>
      <c r="J169" s="10">
        <v>8</v>
      </c>
      <c r="K169" s="61"/>
      <c r="L169" s="478">
        <f t="shared" si="14"/>
        <v>20.826049999999999</v>
      </c>
      <c r="M169" s="436">
        <v>6000</v>
      </c>
      <c r="N169" s="449">
        <f t="shared" si="15"/>
        <v>124.95629999999998</v>
      </c>
      <c r="O169" s="12">
        <v>1</v>
      </c>
      <c r="P169" s="13">
        <v>1</v>
      </c>
      <c r="Q169" s="14">
        <f t="shared" si="16"/>
        <v>1</v>
      </c>
      <c r="R169" s="422">
        <f t="shared" si="17"/>
        <v>6</v>
      </c>
      <c r="S169" s="423">
        <f t="shared" si="18"/>
        <v>124.95629999999998</v>
      </c>
      <c r="T169" s="422">
        <f t="shared" si="19"/>
        <v>43.215108001757415</v>
      </c>
      <c r="U169" s="423">
        <f t="shared" si="20"/>
        <v>5.3999999999999995</v>
      </c>
      <c r="V169" s="24"/>
    </row>
    <row r="170" spans="1:22" ht="12.75">
      <c r="A170" s="173"/>
      <c r="B170" s="9"/>
      <c r="C170" s="413" t="s">
        <v>119</v>
      </c>
      <c r="D170" s="10">
        <v>250</v>
      </c>
      <c r="E170" s="10" t="s">
        <v>14</v>
      </c>
      <c r="F170" s="10">
        <v>120</v>
      </c>
      <c r="G170" s="10" t="s">
        <v>14</v>
      </c>
      <c r="H170" s="10">
        <v>5</v>
      </c>
      <c r="I170" s="10" t="s">
        <v>14</v>
      </c>
      <c r="J170" s="10">
        <v>6</v>
      </c>
      <c r="K170" s="61"/>
      <c r="L170" s="478">
        <f t="shared" si="14"/>
        <v>20.645499999999998</v>
      </c>
      <c r="M170" s="436">
        <v>6000</v>
      </c>
      <c r="N170" s="449">
        <f t="shared" si="15"/>
        <v>123.87299999999999</v>
      </c>
      <c r="O170" s="12">
        <v>1</v>
      </c>
      <c r="P170" s="13">
        <v>1</v>
      </c>
      <c r="Q170" s="14">
        <f t="shared" si="16"/>
        <v>1</v>
      </c>
      <c r="R170" s="422">
        <f t="shared" si="17"/>
        <v>6</v>
      </c>
      <c r="S170" s="423">
        <f t="shared" si="18"/>
        <v>123.87299999999999</v>
      </c>
      <c r="T170" s="422">
        <f t="shared" si="19"/>
        <v>47.467971228597037</v>
      </c>
      <c r="U170" s="423">
        <f t="shared" si="20"/>
        <v>5.88</v>
      </c>
      <c r="V170" s="24"/>
    </row>
    <row r="171" spans="1:22" ht="12.75">
      <c r="A171" s="173"/>
      <c r="B171" s="9"/>
      <c r="C171" s="413" t="s">
        <v>119</v>
      </c>
      <c r="D171" s="10">
        <v>250</v>
      </c>
      <c r="E171" s="10" t="s">
        <v>14</v>
      </c>
      <c r="F171" s="10">
        <v>120</v>
      </c>
      <c r="G171" s="10" t="s">
        <v>14</v>
      </c>
      <c r="H171" s="10">
        <v>3.2</v>
      </c>
      <c r="I171" s="10" t="s">
        <v>14</v>
      </c>
      <c r="J171" s="10">
        <v>4.5</v>
      </c>
      <c r="K171" s="61"/>
      <c r="L171" s="478">
        <f t="shared" si="14"/>
        <v>14.53192</v>
      </c>
      <c r="M171" s="436">
        <v>6000</v>
      </c>
      <c r="N171" s="449">
        <f t="shared" si="15"/>
        <v>87.191519999999997</v>
      </c>
      <c r="O171" s="12">
        <v>1</v>
      </c>
      <c r="P171" s="13">
        <v>1</v>
      </c>
      <c r="Q171" s="14">
        <f t="shared" si="16"/>
        <v>1</v>
      </c>
      <c r="R171" s="422">
        <f t="shared" si="17"/>
        <v>6</v>
      </c>
      <c r="S171" s="423">
        <f t="shared" si="18"/>
        <v>87.191519999999997</v>
      </c>
      <c r="T171" s="422">
        <f t="shared" si="19"/>
        <v>67.437750827144654</v>
      </c>
      <c r="U171" s="423">
        <f t="shared" si="20"/>
        <v>5.879999999999999</v>
      </c>
      <c r="V171" s="24"/>
    </row>
    <row r="172" spans="1:22" ht="12.75">
      <c r="A172" s="173"/>
      <c r="B172" s="9"/>
      <c r="C172" s="413" t="s">
        <v>119</v>
      </c>
      <c r="D172" s="10">
        <v>250</v>
      </c>
      <c r="E172" s="10" t="s">
        <v>14</v>
      </c>
      <c r="F172" s="10">
        <v>125</v>
      </c>
      <c r="G172" s="10" t="s">
        <v>14</v>
      </c>
      <c r="H172" s="10">
        <v>3</v>
      </c>
      <c r="I172" s="10" t="s">
        <v>14</v>
      </c>
      <c r="J172" s="10">
        <v>3</v>
      </c>
      <c r="K172" s="61"/>
      <c r="L172" s="478">
        <f t="shared" si="14"/>
        <v>11.633699999999999</v>
      </c>
      <c r="M172" s="436">
        <v>6000</v>
      </c>
      <c r="N172" s="449">
        <f t="shared" si="15"/>
        <v>69.802199999999999</v>
      </c>
      <c r="O172" s="12">
        <v>1</v>
      </c>
      <c r="P172" s="13">
        <v>1</v>
      </c>
      <c r="Q172" s="14">
        <f t="shared" si="16"/>
        <v>1</v>
      </c>
      <c r="R172" s="422">
        <f t="shared" si="17"/>
        <v>6</v>
      </c>
      <c r="S172" s="423">
        <f t="shared" si="18"/>
        <v>69.802199999999999</v>
      </c>
      <c r="T172" s="422">
        <f t="shared" si="19"/>
        <v>85.957176134849618</v>
      </c>
      <c r="U172" s="423">
        <f t="shared" si="20"/>
        <v>6</v>
      </c>
      <c r="V172" s="24"/>
    </row>
    <row r="173" spans="1:22" ht="12.75">
      <c r="A173" s="173"/>
      <c r="B173" s="9"/>
      <c r="C173" s="413" t="s">
        <v>119</v>
      </c>
      <c r="D173" s="10">
        <v>250</v>
      </c>
      <c r="E173" s="10" t="s">
        <v>14</v>
      </c>
      <c r="F173" s="10">
        <v>125</v>
      </c>
      <c r="G173" s="10" t="s">
        <v>14</v>
      </c>
      <c r="H173" s="10">
        <v>3</v>
      </c>
      <c r="I173" s="10" t="s">
        <v>14</v>
      </c>
      <c r="J173" s="10">
        <v>4.5</v>
      </c>
      <c r="K173" s="61"/>
      <c r="L173" s="478">
        <f t="shared" si="14"/>
        <v>14.5068</v>
      </c>
      <c r="M173" s="436">
        <v>6000</v>
      </c>
      <c r="N173" s="449">
        <f t="shared" si="15"/>
        <v>87.040800000000004</v>
      </c>
      <c r="O173" s="12">
        <v>1</v>
      </c>
      <c r="P173" s="13">
        <v>1</v>
      </c>
      <c r="Q173" s="14">
        <f t="shared" si="16"/>
        <v>1</v>
      </c>
      <c r="R173" s="422">
        <f t="shared" si="17"/>
        <v>6</v>
      </c>
      <c r="S173" s="423">
        <f t="shared" si="18"/>
        <v>87.040800000000004</v>
      </c>
      <c r="T173" s="422">
        <f t="shared" si="19"/>
        <v>68.933189952298235</v>
      </c>
      <c r="U173" s="423">
        <f t="shared" si="20"/>
        <v>6.0000000000000009</v>
      </c>
      <c r="V173" s="24"/>
    </row>
    <row r="174" spans="1:22" ht="12.75">
      <c r="A174" s="173"/>
      <c r="B174" s="9"/>
      <c r="C174" s="413" t="s">
        <v>119</v>
      </c>
      <c r="D174" s="10">
        <v>250</v>
      </c>
      <c r="E174" s="10" t="s">
        <v>14</v>
      </c>
      <c r="F174" s="10">
        <v>125</v>
      </c>
      <c r="G174" s="10" t="s">
        <v>14</v>
      </c>
      <c r="H174" s="10">
        <v>5</v>
      </c>
      <c r="I174" s="10" t="s">
        <v>14</v>
      </c>
      <c r="J174" s="10">
        <v>8</v>
      </c>
      <c r="K174" s="61"/>
      <c r="L174" s="478">
        <f t="shared" si="14"/>
        <v>24.884499999999999</v>
      </c>
      <c r="M174" s="436">
        <v>6000</v>
      </c>
      <c r="N174" s="449">
        <f t="shared" si="15"/>
        <v>149.30699999999999</v>
      </c>
      <c r="O174" s="12">
        <v>1</v>
      </c>
      <c r="P174" s="13">
        <v>1</v>
      </c>
      <c r="Q174" s="14">
        <f t="shared" si="16"/>
        <v>1</v>
      </c>
      <c r="R174" s="422">
        <f t="shared" si="17"/>
        <v>6</v>
      </c>
      <c r="S174" s="423">
        <f t="shared" si="18"/>
        <v>149.30699999999999</v>
      </c>
      <c r="T174" s="422">
        <f t="shared" si="19"/>
        <v>40.185657738753044</v>
      </c>
      <c r="U174" s="423">
        <f t="shared" si="20"/>
        <v>6</v>
      </c>
      <c r="V174" s="24"/>
    </row>
    <row r="175" spans="1:22" ht="12.75">
      <c r="A175" s="173"/>
      <c r="B175" s="9"/>
      <c r="C175" s="413" t="s">
        <v>119</v>
      </c>
      <c r="D175" s="10">
        <v>250</v>
      </c>
      <c r="E175" s="10" t="s">
        <v>14</v>
      </c>
      <c r="F175" s="10">
        <v>125</v>
      </c>
      <c r="G175" s="10" t="s">
        <v>14</v>
      </c>
      <c r="H175" s="10">
        <v>6</v>
      </c>
      <c r="I175" s="10" t="s">
        <v>14</v>
      </c>
      <c r="J175" s="10">
        <v>6</v>
      </c>
      <c r="K175" s="61"/>
      <c r="L175" s="478">
        <f t="shared" si="14"/>
        <v>22.9848</v>
      </c>
      <c r="M175" s="436">
        <v>6000</v>
      </c>
      <c r="N175" s="449">
        <f t="shared" si="15"/>
        <v>137.90879999999999</v>
      </c>
      <c r="O175" s="12">
        <v>1</v>
      </c>
      <c r="P175" s="13">
        <v>1</v>
      </c>
      <c r="Q175" s="14">
        <f t="shared" si="16"/>
        <v>1</v>
      </c>
      <c r="R175" s="422">
        <f t="shared" si="17"/>
        <v>6</v>
      </c>
      <c r="S175" s="423">
        <f t="shared" si="18"/>
        <v>137.90879999999999</v>
      </c>
      <c r="T175" s="422">
        <f t="shared" si="19"/>
        <v>43.507013330548887</v>
      </c>
      <c r="U175" s="423">
        <f t="shared" si="20"/>
        <v>6</v>
      </c>
      <c r="V175" s="24"/>
    </row>
    <row r="176" spans="1:22" ht="12.75">
      <c r="A176" s="173"/>
      <c r="B176" s="9"/>
      <c r="C176" s="413" t="s">
        <v>119</v>
      </c>
      <c r="D176" s="10">
        <v>250</v>
      </c>
      <c r="E176" s="10" t="s">
        <v>14</v>
      </c>
      <c r="F176" s="10">
        <v>125</v>
      </c>
      <c r="G176" s="10" t="s">
        <v>14</v>
      </c>
      <c r="H176" s="10">
        <v>6</v>
      </c>
      <c r="I176" s="10" t="s">
        <v>14</v>
      </c>
      <c r="J176" s="10">
        <v>8</v>
      </c>
      <c r="K176" s="61"/>
      <c r="L176" s="478">
        <f t="shared" si="14"/>
        <v>26.721399999999999</v>
      </c>
      <c r="M176" s="436">
        <v>6000</v>
      </c>
      <c r="N176" s="449">
        <f t="shared" si="15"/>
        <v>160.32839999999999</v>
      </c>
      <c r="O176" s="12">
        <v>1</v>
      </c>
      <c r="P176" s="13">
        <v>1</v>
      </c>
      <c r="Q176" s="14">
        <f t="shared" si="16"/>
        <v>1</v>
      </c>
      <c r="R176" s="422">
        <f t="shared" si="17"/>
        <v>6</v>
      </c>
      <c r="S176" s="423">
        <f t="shared" si="18"/>
        <v>160.32839999999999</v>
      </c>
      <c r="T176" s="422">
        <f t="shared" si="19"/>
        <v>37.423188904772957</v>
      </c>
      <c r="U176" s="423">
        <f t="shared" si="20"/>
        <v>6</v>
      </c>
      <c r="V176" s="24"/>
    </row>
    <row r="177" spans="1:22" ht="12.75">
      <c r="A177" s="173"/>
      <c r="B177" s="9"/>
      <c r="C177" s="413" t="s">
        <v>119</v>
      </c>
      <c r="D177" s="10">
        <v>250</v>
      </c>
      <c r="E177" s="10" t="s">
        <v>14</v>
      </c>
      <c r="F177" s="10">
        <v>125</v>
      </c>
      <c r="G177" s="10" t="s">
        <v>14</v>
      </c>
      <c r="H177" s="10">
        <v>3.2</v>
      </c>
      <c r="I177" s="10" t="s">
        <v>14</v>
      </c>
      <c r="J177" s="10">
        <v>4.5</v>
      </c>
      <c r="K177" s="61"/>
      <c r="L177" s="478">
        <f t="shared" si="14"/>
        <v>14.88517</v>
      </c>
      <c r="M177" s="436">
        <v>6000</v>
      </c>
      <c r="N177" s="449">
        <f t="shared" si="15"/>
        <v>89.311019999999999</v>
      </c>
      <c r="O177" s="12">
        <v>1</v>
      </c>
      <c r="P177" s="13">
        <v>1</v>
      </c>
      <c r="Q177" s="14">
        <f t="shared" si="16"/>
        <v>1</v>
      </c>
      <c r="R177" s="422">
        <f t="shared" si="17"/>
        <v>6</v>
      </c>
      <c r="S177" s="423">
        <f t="shared" si="18"/>
        <v>89.311019999999999</v>
      </c>
      <c r="T177" s="422">
        <f t="shared" si="19"/>
        <v>67.180959303790274</v>
      </c>
      <c r="U177" s="423">
        <f t="shared" si="20"/>
        <v>5.9999999999999991</v>
      </c>
      <c r="V177" s="24"/>
    </row>
    <row r="178" spans="1:22" ht="12.75">
      <c r="A178" s="173"/>
      <c r="B178" s="9"/>
      <c r="C178" s="413" t="s">
        <v>119</v>
      </c>
      <c r="D178" s="10">
        <v>250</v>
      </c>
      <c r="E178" s="10" t="s">
        <v>14</v>
      </c>
      <c r="F178" s="10">
        <v>125</v>
      </c>
      <c r="G178" s="10" t="s">
        <v>14</v>
      </c>
      <c r="H178" s="10">
        <v>3.5</v>
      </c>
      <c r="I178" s="10" t="s">
        <v>14</v>
      </c>
      <c r="J178" s="10">
        <v>4.5</v>
      </c>
      <c r="K178" s="61"/>
      <c r="L178" s="478">
        <f t="shared" si="14"/>
        <v>15.452724999999999</v>
      </c>
      <c r="M178" s="436">
        <v>6000</v>
      </c>
      <c r="N178" s="449">
        <f t="shared" si="15"/>
        <v>92.716349999999991</v>
      </c>
      <c r="O178" s="12">
        <v>1</v>
      </c>
      <c r="P178" s="13">
        <v>1</v>
      </c>
      <c r="Q178" s="14">
        <f t="shared" si="16"/>
        <v>1</v>
      </c>
      <c r="R178" s="422">
        <f t="shared" si="17"/>
        <v>6</v>
      </c>
      <c r="S178" s="423">
        <f t="shared" si="18"/>
        <v>92.716349999999991</v>
      </c>
      <c r="T178" s="422">
        <f t="shared" si="19"/>
        <v>64.71350522318879</v>
      </c>
      <c r="U178" s="423">
        <f t="shared" si="20"/>
        <v>5.9999999999999991</v>
      </c>
      <c r="V178" s="24"/>
    </row>
    <row r="179" spans="1:22" ht="12.75">
      <c r="A179" s="173"/>
      <c r="B179" s="9"/>
      <c r="C179" s="413" t="s">
        <v>119</v>
      </c>
      <c r="D179" s="10">
        <v>250</v>
      </c>
      <c r="E179" s="10" t="s">
        <v>14</v>
      </c>
      <c r="F179" s="10">
        <v>125</v>
      </c>
      <c r="G179" s="10" t="s">
        <v>14</v>
      </c>
      <c r="H179" s="10">
        <v>4.5</v>
      </c>
      <c r="I179" s="10" t="s">
        <v>14</v>
      </c>
      <c r="J179" s="10">
        <v>6</v>
      </c>
      <c r="K179" s="61"/>
      <c r="L179" s="478">
        <f t="shared" si="14"/>
        <v>20.18235</v>
      </c>
      <c r="M179" s="436">
        <v>6000</v>
      </c>
      <c r="N179" s="449">
        <f t="shared" si="15"/>
        <v>121.0941</v>
      </c>
      <c r="O179" s="12">
        <v>1</v>
      </c>
      <c r="P179" s="13">
        <v>1</v>
      </c>
      <c r="Q179" s="14">
        <f t="shared" si="16"/>
        <v>1</v>
      </c>
      <c r="R179" s="422">
        <f t="shared" si="17"/>
        <v>6</v>
      </c>
      <c r="S179" s="423">
        <f t="shared" si="18"/>
        <v>121.0941</v>
      </c>
      <c r="T179" s="422">
        <f t="shared" si="19"/>
        <v>49.548243886366059</v>
      </c>
      <c r="U179" s="423">
        <f t="shared" si="20"/>
        <v>6</v>
      </c>
      <c r="V179" s="24"/>
    </row>
    <row r="180" spans="1:22" ht="12.75">
      <c r="A180" s="173"/>
      <c r="B180" s="9"/>
      <c r="C180" s="413" t="s">
        <v>119</v>
      </c>
      <c r="D180" s="10">
        <v>250</v>
      </c>
      <c r="E180" s="10" t="s">
        <v>14</v>
      </c>
      <c r="F180" s="10">
        <v>125</v>
      </c>
      <c r="G180" s="10" t="s">
        <v>14</v>
      </c>
      <c r="H180" s="10">
        <v>4.5</v>
      </c>
      <c r="I180" s="10" t="s">
        <v>14</v>
      </c>
      <c r="J180" s="10">
        <v>8</v>
      </c>
      <c r="K180" s="61"/>
      <c r="L180" s="478">
        <f t="shared" si="14"/>
        <v>23.966049999999999</v>
      </c>
      <c r="M180" s="436">
        <v>6000</v>
      </c>
      <c r="N180" s="449">
        <f t="shared" si="15"/>
        <v>143.7963</v>
      </c>
      <c r="O180" s="12">
        <v>1</v>
      </c>
      <c r="P180" s="13">
        <v>1</v>
      </c>
      <c r="Q180" s="14">
        <f t="shared" si="16"/>
        <v>1</v>
      </c>
      <c r="R180" s="422">
        <f t="shared" si="17"/>
        <v>6</v>
      </c>
      <c r="S180" s="423">
        <f t="shared" si="18"/>
        <v>143.7963</v>
      </c>
      <c r="T180" s="422">
        <f t="shared" si="19"/>
        <v>41.72569113391652</v>
      </c>
      <c r="U180" s="423">
        <f t="shared" si="20"/>
        <v>6</v>
      </c>
      <c r="V180" s="24"/>
    </row>
    <row r="181" spans="1:22" ht="12.75">
      <c r="A181" s="173"/>
      <c r="B181" s="9"/>
      <c r="C181" s="413" t="s">
        <v>119</v>
      </c>
      <c r="D181" s="10">
        <v>250</v>
      </c>
      <c r="E181" s="10" t="s">
        <v>14</v>
      </c>
      <c r="F181" s="10">
        <v>140</v>
      </c>
      <c r="G181" s="10" t="s">
        <v>14</v>
      </c>
      <c r="H181" s="10">
        <v>4.5</v>
      </c>
      <c r="I181" s="10" t="s">
        <v>14</v>
      </c>
      <c r="J181" s="10">
        <v>6</v>
      </c>
      <c r="K181" s="61"/>
      <c r="L181" s="478">
        <f t="shared" si="14"/>
        <v>21.59535</v>
      </c>
      <c r="M181" s="436">
        <v>6000</v>
      </c>
      <c r="N181" s="449">
        <f t="shared" si="15"/>
        <v>129.57210000000001</v>
      </c>
      <c r="O181" s="12">
        <v>1</v>
      </c>
      <c r="P181" s="13">
        <v>1</v>
      </c>
      <c r="Q181" s="14">
        <f t="shared" si="16"/>
        <v>1</v>
      </c>
      <c r="R181" s="422">
        <f t="shared" si="17"/>
        <v>6</v>
      </c>
      <c r="S181" s="423">
        <f t="shared" si="18"/>
        <v>129.57210000000001</v>
      </c>
      <c r="T181" s="422">
        <f t="shared" si="19"/>
        <v>49.084640906491444</v>
      </c>
      <c r="U181" s="423">
        <f t="shared" si="20"/>
        <v>6.36</v>
      </c>
      <c r="V181" s="24"/>
    </row>
    <row r="182" spans="1:22" ht="12.75">
      <c r="A182" s="173"/>
      <c r="B182" s="9"/>
      <c r="C182" s="413" t="s">
        <v>119</v>
      </c>
      <c r="D182" s="10">
        <v>250</v>
      </c>
      <c r="E182" s="10" t="s">
        <v>14</v>
      </c>
      <c r="F182" s="10">
        <v>150</v>
      </c>
      <c r="G182" s="10" t="s">
        <v>14</v>
      </c>
      <c r="H182" s="10">
        <v>3</v>
      </c>
      <c r="I182" s="10" t="s">
        <v>14</v>
      </c>
      <c r="J182" s="10">
        <v>3</v>
      </c>
      <c r="K182" s="61"/>
      <c r="L182" s="478">
        <f t="shared" si="14"/>
        <v>12.811199999999999</v>
      </c>
      <c r="M182" s="436">
        <v>6000</v>
      </c>
      <c r="N182" s="449">
        <f t="shared" si="15"/>
        <v>76.867199999999997</v>
      </c>
      <c r="O182" s="12">
        <v>1</v>
      </c>
      <c r="P182" s="13">
        <v>1</v>
      </c>
      <c r="Q182" s="14">
        <f t="shared" si="16"/>
        <v>1</v>
      </c>
      <c r="R182" s="422">
        <f t="shared" si="17"/>
        <v>6</v>
      </c>
      <c r="S182" s="423">
        <f t="shared" si="18"/>
        <v>76.867199999999997</v>
      </c>
      <c r="T182" s="422">
        <f t="shared" si="19"/>
        <v>85.862370425877359</v>
      </c>
      <c r="U182" s="423">
        <f t="shared" si="20"/>
        <v>6.6</v>
      </c>
      <c r="V182" s="24"/>
    </row>
    <row r="183" spans="1:22" ht="12.75">
      <c r="A183" s="173"/>
      <c r="B183" s="9"/>
      <c r="C183" s="413" t="s">
        <v>119</v>
      </c>
      <c r="D183" s="10">
        <v>250</v>
      </c>
      <c r="E183" s="10" t="s">
        <v>14</v>
      </c>
      <c r="F183" s="10">
        <v>150</v>
      </c>
      <c r="G183" s="10" t="s">
        <v>14</v>
      </c>
      <c r="H183" s="10">
        <v>3</v>
      </c>
      <c r="I183" s="10" t="s">
        <v>14</v>
      </c>
      <c r="J183" s="10">
        <v>4.5</v>
      </c>
      <c r="K183" s="61"/>
      <c r="L183" s="478">
        <f t="shared" si="14"/>
        <v>16.273049999999998</v>
      </c>
      <c r="M183" s="436">
        <v>6000</v>
      </c>
      <c r="N183" s="449">
        <f t="shared" si="15"/>
        <v>97.638299999999987</v>
      </c>
      <c r="O183" s="12">
        <v>1</v>
      </c>
      <c r="P183" s="13">
        <v>1</v>
      </c>
      <c r="Q183" s="14">
        <f t="shared" si="16"/>
        <v>1</v>
      </c>
      <c r="R183" s="422">
        <f t="shared" si="17"/>
        <v>6</v>
      </c>
      <c r="S183" s="423">
        <f t="shared" si="18"/>
        <v>97.638299999999987</v>
      </c>
      <c r="T183" s="422">
        <f t="shared" si="19"/>
        <v>67.596424763642972</v>
      </c>
      <c r="U183" s="423">
        <f t="shared" si="20"/>
        <v>6.6000000000000005</v>
      </c>
      <c r="V183" s="24"/>
    </row>
    <row r="184" spans="1:22" ht="12.75">
      <c r="A184" s="173"/>
      <c r="B184" s="9"/>
      <c r="C184" s="413" t="s">
        <v>119</v>
      </c>
      <c r="D184" s="10">
        <v>250</v>
      </c>
      <c r="E184" s="10" t="s">
        <v>14</v>
      </c>
      <c r="F184" s="10">
        <v>150</v>
      </c>
      <c r="G184" s="10" t="s">
        <v>14</v>
      </c>
      <c r="H184" s="10">
        <v>4</v>
      </c>
      <c r="I184" s="10" t="s">
        <v>14</v>
      </c>
      <c r="J184" s="10">
        <v>5</v>
      </c>
      <c r="K184" s="61"/>
      <c r="L184" s="478">
        <f t="shared" si="14"/>
        <v>19.311</v>
      </c>
      <c r="M184" s="436">
        <v>6000</v>
      </c>
      <c r="N184" s="449">
        <f t="shared" si="15"/>
        <v>115.866</v>
      </c>
      <c r="O184" s="12">
        <v>1</v>
      </c>
      <c r="P184" s="13">
        <v>1</v>
      </c>
      <c r="Q184" s="14">
        <f t="shared" si="16"/>
        <v>1</v>
      </c>
      <c r="R184" s="422">
        <f t="shared" si="17"/>
        <v>6</v>
      </c>
      <c r="S184" s="423">
        <f t="shared" si="18"/>
        <v>115.866</v>
      </c>
      <c r="T184" s="422">
        <f t="shared" si="19"/>
        <v>56.962353063021077</v>
      </c>
      <c r="U184" s="423">
        <f t="shared" si="20"/>
        <v>6.6</v>
      </c>
      <c r="V184" s="24"/>
    </row>
    <row r="185" spans="1:22" ht="12.75">
      <c r="A185" s="173"/>
      <c r="B185" s="9"/>
      <c r="C185" s="413" t="s">
        <v>119</v>
      </c>
      <c r="D185" s="10">
        <v>250</v>
      </c>
      <c r="E185" s="10" t="s">
        <v>14</v>
      </c>
      <c r="F185" s="10">
        <v>150</v>
      </c>
      <c r="G185" s="10" t="s">
        <v>14</v>
      </c>
      <c r="H185" s="10">
        <v>4</v>
      </c>
      <c r="I185" s="10" t="s">
        <v>14</v>
      </c>
      <c r="J185" s="10">
        <v>6</v>
      </c>
      <c r="K185" s="61"/>
      <c r="L185" s="478">
        <f t="shared" si="14"/>
        <v>21.603200000000001</v>
      </c>
      <c r="M185" s="436">
        <v>6000</v>
      </c>
      <c r="N185" s="449">
        <f t="shared" si="15"/>
        <v>129.61920000000001</v>
      </c>
      <c r="O185" s="12">
        <v>1</v>
      </c>
      <c r="P185" s="13">
        <v>1</v>
      </c>
      <c r="Q185" s="14">
        <f t="shared" si="16"/>
        <v>1</v>
      </c>
      <c r="R185" s="422">
        <f t="shared" si="17"/>
        <v>6</v>
      </c>
      <c r="S185" s="423">
        <f t="shared" si="18"/>
        <v>129.61920000000001</v>
      </c>
      <c r="T185" s="422">
        <f t="shared" si="19"/>
        <v>50.918382461857497</v>
      </c>
      <c r="U185" s="423">
        <f t="shared" si="20"/>
        <v>6.6</v>
      </c>
      <c r="V185" s="24"/>
    </row>
    <row r="186" spans="1:22" ht="12.75">
      <c r="A186" s="173"/>
      <c r="B186" s="9"/>
      <c r="C186" s="413" t="s">
        <v>119</v>
      </c>
      <c r="D186" s="10">
        <v>250</v>
      </c>
      <c r="E186" s="10" t="s">
        <v>14</v>
      </c>
      <c r="F186" s="10">
        <v>150</v>
      </c>
      <c r="G186" s="10" t="s">
        <v>14</v>
      </c>
      <c r="H186" s="10">
        <v>5</v>
      </c>
      <c r="I186" s="10" t="s">
        <v>14</v>
      </c>
      <c r="J186" s="10">
        <v>6</v>
      </c>
      <c r="K186" s="61"/>
      <c r="L186" s="478">
        <f t="shared" si="14"/>
        <v>23.471499999999999</v>
      </c>
      <c r="M186" s="436">
        <v>6000</v>
      </c>
      <c r="N186" s="449">
        <f t="shared" si="15"/>
        <v>140.82900000000001</v>
      </c>
      <c r="O186" s="12">
        <v>1</v>
      </c>
      <c r="P186" s="13">
        <v>1</v>
      </c>
      <c r="Q186" s="14">
        <f t="shared" si="16"/>
        <v>1</v>
      </c>
      <c r="R186" s="422">
        <f t="shared" si="17"/>
        <v>6</v>
      </c>
      <c r="S186" s="423">
        <f t="shared" si="18"/>
        <v>140.82900000000001</v>
      </c>
      <c r="T186" s="422">
        <f t="shared" si="19"/>
        <v>46.865347336131052</v>
      </c>
      <c r="U186" s="423">
        <f t="shared" si="20"/>
        <v>6.6</v>
      </c>
      <c r="V186" s="24"/>
    </row>
    <row r="187" spans="1:22" ht="12.75">
      <c r="A187" s="173"/>
      <c r="B187" s="9"/>
      <c r="C187" s="413" t="s">
        <v>119</v>
      </c>
      <c r="D187" s="10">
        <v>250</v>
      </c>
      <c r="E187" s="10" t="s">
        <v>14</v>
      </c>
      <c r="F187" s="10">
        <v>150</v>
      </c>
      <c r="G187" s="10" t="s">
        <v>14</v>
      </c>
      <c r="H187" s="10">
        <v>5</v>
      </c>
      <c r="I187" s="10" t="s">
        <v>14</v>
      </c>
      <c r="J187" s="10">
        <v>8</v>
      </c>
      <c r="K187" s="61"/>
      <c r="L187" s="478">
        <f t="shared" si="14"/>
        <v>28.0245</v>
      </c>
      <c r="M187" s="436">
        <v>6000</v>
      </c>
      <c r="N187" s="449">
        <f t="shared" si="15"/>
        <v>168.14699999999999</v>
      </c>
      <c r="O187" s="12">
        <v>1</v>
      </c>
      <c r="P187" s="13">
        <v>1</v>
      </c>
      <c r="Q187" s="14">
        <f t="shared" si="16"/>
        <v>1</v>
      </c>
      <c r="R187" s="422">
        <f t="shared" si="17"/>
        <v>6</v>
      </c>
      <c r="S187" s="423">
        <f t="shared" si="18"/>
        <v>168.14699999999999</v>
      </c>
      <c r="T187" s="422">
        <f t="shared" si="19"/>
        <v>39.251369337543935</v>
      </c>
      <c r="U187" s="423">
        <f t="shared" si="20"/>
        <v>6.6</v>
      </c>
      <c r="V187" s="24"/>
    </row>
    <row r="188" spans="1:22" ht="12.75">
      <c r="A188" s="173"/>
      <c r="B188" s="9"/>
      <c r="C188" s="413" t="s">
        <v>119</v>
      </c>
      <c r="D188" s="10">
        <v>250</v>
      </c>
      <c r="E188" s="10" t="s">
        <v>14</v>
      </c>
      <c r="F188" s="10">
        <v>150</v>
      </c>
      <c r="G188" s="10" t="s">
        <v>14</v>
      </c>
      <c r="H188" s="10">
        <v>6</v>
      </c>
      <c r="I188" s="10" t="s">
        <v>14</v>
      </c>
      <c r="J188" s="10">
        <v>6</v>
      </c>
      <c r="K188" s="61"/>
      <c r="L188" s="478">
        <f t="shared" si="14"/>
        <v>25.3398</v>
      </c>
      <c r="M188" s="436">
        <v>6000</v>
      </c>
      <c r="N188" s="449">
        <f t="shared" si="15"/>
        <v>152.03879999999998</v>
      </c>
      <c r="O188" s="12">
        <v>1</v>
      </c>
      <c r="P188" s="13">
        <v>1</v>
      </c>
      <c r="Q188" s="14">
        <f t="shared" si="16"/>
        <v>1</v>
      </c>
      <c r="R188" s="422">
        <f t="shared" si="17"/>
        <v>6</v>
      </c>
      <c r="S188" s="423">
        <f t="shared" si="18"/>
        <v>152.03879999999998</v>
      </c>
      <c r="T188" s="422">
        <f t="shared" si="19"/>
        <v>43.409971665127586</v>
      </c>
      <c r="U188" s="423">
        <f t="shared" si="20"/>
        <v>6.5999999999999988</v>
      </c>
      <c r="V188" s="24"/>
    </row>
    <row r="189" spans="1:22" ht="12.75">
      <c r="A189" s="173"/>
      <c r="B189" s="9"/>
      <c r="C189" s="413" t="s">
        <v>119</v>
      </c>
      <c r="D189" s="10">
        <v>250</v>
      </c>
      <c r="E189" s="10" t="s">
        <v>14</v>
      </c>
      <c r="F189" s="10">
        <v>150</v>
      </c>
      <c r="G189" s="10" t="s">
        <v>14</v>
      </c>
      <c r="H189" s="10">
        <v>6</v>
      </c>
      <c r="I189" s="10" t="s">
        <v>14</v>
      </c>
      <c r="J189" s="10">
        <v>8</v>
      </c>
      <c r="K189" s="61"/>
      <c r="L189" s="478">
        <f t="shared" si="14"/>
        <v>29.861399999999996</v>
      </c>
      <c r="M189" s="436">
        <v>6000</v>
      </c>
      <c r="N189" s="449">
        <f t="shared" si="15"/>
        <v>179.16839999999996</v>
      </c>
      <c r="O189" s="12">
        <v>1</v>
      </c>
      <c r="P189" s="13">
        <v>1</v>
      </c>
      <c r="Q189" s="14">
        <f t="shared" si="16"/>
        <v>1</v>
      </c>
      <c r="R189" s="422">
        <f t="shared" si="17"/>
        <v>6</v>
      </c>
      <c r="S189" s="423">
        <f t="shared" si="18"/>
        <v>179.16839999999996</v>
      </c>
      <c r="T189" s="422">
        <f t="shared" si="19"/>
        <v>36.836852927190293</v>
      </c>
      <c r="U189" s="423">
        <f t="shared" si="20"/>
        <v>6.6</v>
      </c>
      <c r="V189" s="24"/>
    </row>
    <row r="190" spans="1:22" ht="12.75">
      <c r="A190" s="173"/>
      <c r="B190" s="9"/>
      <c r="C190" s="413" t="s">
        <v>119</v>
      </c>
      <c r="D190" s="10">
        <v>250</v>
      </c>
      <c r="E190" s="10" t="s">
        <v>14</v>
      </c>
      <c r="F190" s="10">
        <v>150</v>
      </c>
      <c r="G190" s="10" t="s">
        <v>14</v>
      </c>
      <c r="H190" s="10">
        <v>6</v>
      </c>
      <c r="I190" s="10" t="s">
        <v>14</v>
      </c>
      <c r="J190" s="10">
        <v>9</v>
      </c>
      <c r="K190" s="61"/>
      <c r="L190" s="478">
        <f t="shared" si="14"/>
        <v>32.122199999999999</v>
      </c>
      <c r="M190" s="436">
        <v>6000</v>
      </c>
      <c r="N190" s="449">
        <f t="shared" si="15"/>
        <v>192.73319999999998</v>
      </c>
      <c r="O190" s="12">
        <v>1</v>
      </c>
      <c r="P190" s="13">
        <v>1</v>
      </c>
      <c r="Q190" s="14">
        <f t="shared" si="16"/>
        <v>1</v>
      </c>
      <c r="R190" s="422">
        <f t="shared" si="17"/>
        <v>6</v>
      </c>
      <c r="S190" s="423">
        <f t="shared" si="18"/>
        <v>192.73319999999998</v>
      </c>
      <c r="T190" s="422">
        <f t="shared" si="19"/>
        <v>34.244229847270738</v>
      </c>
      <c r="U190" s="423">
        <f t="shared" si="20"/>
        <v>6.6</v>
      </c>
      <c r="V190" s="24"/>
    </row>
    <row r="191" spans="1:22" ht="12.75">
      <c r="A191" s="173"/>
      <c r="B191" s="9"/>
      <c r="C191" s="413" t="s">
        <v>119</v>
      </c>
      <c r="D191" s="10">
        <v>250</v>
      </c>
      <c r="E191" s="10" t="s">
        <v>14</v>
      </c>
      <c r="F191" s="10">
        <v>150</v>
      </c>
      <c r="G191" s="10" t="s">
        <v>14</v>
      </c>
      <c r="H191" s="10">
        <v>3.2</v>
      </c>
      <c r="I191" s="10" t="s">
        <v>14</v>
      </c>
      <c r="J191" s="10">
        <v>5</v>
      </c>
      <c r="K191" s="61"/>
      <c r="L191" s="478">
        <f t="shared" si="14"/>
        <v>17.803799999999999</v>
      </c>
      <c r="M191" s="436">
        <v>6000</v>
      </c>
      <c r="N191" s="449">
        <f t="shared" si="15"/>
        <v>106.82279999999999</v>
      </c>
      <c r="O191" s="12">
        <v>1</v>
      </c>
      <c r="P191" s="13">
        <v>1</v>
      </c>
      <c r="Q191" s="14">
        <f t="shared" si="16"/>
        <v>1</v>
      </c>
      <c r="R191" s="422">
        <f t="shared" si="17"/>
        <v>6</v>
      </c>
      <c r="S191" s="423">
        <f t="shared" si="18"/>
        <v>106.82279999999999</v>
      </c>
      <c r="T191" s="422">
        <f t="shared" si="19"/>
        <v>61.784562846133973</v>
      </c>
      <c r="U191" s="423">
        <f t="shared" si="20"/>
        <v>6.5999999999999988</v>
      </c>
      <c r="V191" s="24"/>
    </row>
    <row r="192" spans="1:22" ht="12.75">
      <c r="A192" s="173"/>
      <c r="B192" s="9"/>
      <c r="C192" s="413" t="s">
        <v>119</v>
      </c>
      <c r="D192" s="10">
        <v>250</v>
      </c>
      <c r="E192" s="10" t="s">
        <v>14</v>
      </c>
      <c r="F192" s="10">
        <v>150</v>
      </c>
      <c r="G192" s="10" t="s">
        <v>14</v>
      </c>
      <c r="H192" s="10">
        <v>3.2</v>
      </c>
      <c r="I192" s="10" t="s">
        <v>14</v>
      </c>
      <c r="J192" s="10">
        <v>6</v>
      </c>
      <c r="K192" s="61"/>
      <c r="L192" s="478">
        <f t="shared" si="14"/>
        <v>20.108559999999997</v>
      </c>
      <c r="M192" s="436">
        <v>6000</v>
      </c>
      <c r="N192" s="449">
        <f t="shared" si="15"/>
        <v>120.65135999999998</v>
      </c>
      <c r="O192" s="12">
        <v>1</v>
      </c>
      <c r="P192" s="13">
        <v>1</v>
      </c>
      <c r="Q192" s="14">
        <f t="shared" si="16"/>
        <v>1</v>
      </c>
      <c r="R192" s="422">
        <f t="shared" si="17"/>
        <v>6</v>
      </c>
      <c r="S192" s="423">
        <f t="shared" si="18"/>
        <v>120.65135999999998</v>
      </c>
      <c r="T192" s="422">
        <f t="shared" si="19"/>
        <v>54.703071726667659</v>
      </c>
      <c r="U192" s="423">
        <f t="shared" si="20"/>
        <v>6.6</v>
      </c>
      <c r="V192" s="24"/>
    </row>
    <row r="193" spans="1:22" ht="12.75">
      <c r="A193" s="173"/>
      <c r="B193" s="9"/>
      <c r="C193" s="413" t="s">
        <v>119</v>
      </c>
      <c r="D193" s="10">
        <v>250</v>
      </c>
      <c r="E193" s="10" t="s">
        <v>14</v>
      </c>
      <c r="F193" s="10">
        <v>150</v>
      </c>
      <c r="G193" s="10" t="s">
        <v>14</v>
      </c>
      <c r="H193" s="10">
        <v>3.2</v>
      </c>
      <c r="I193" s="10" t="s">
        <v>14</v>
      </c>
      <c r="J193" s="10">
        <v>4.5</v>
      </c>
      <c r="K193" s="61"/>
      <c r="L193" s="478">
        <f t="shared" si="14"/>
        <v>16.651419999999998</v>
      </c>
      <c r="M193" s="436">
        <v>6000</v>
      </c>
      <c r="N193" s="449">
        <f t="shared" si="15"/>
        <v>99.908519999999996</v>
      </c>
      <c r="O193" s="12">
        <v>1</v>
      </c>
      <c r="P193" s="13">
        <v>1</v>
      </c>
      <c r="Q193" s="14">
        <f t="shared" si="16"/>
        <v>1</v>
      </c>
      <c r="R193" s="422">
        <f t="shared" si="17"/>
        <v>6</v>
      </c>
      <c r="S193" s="423">
        <f t="shared" si="18"/>
        <v>99.908519999999996</v>
      </c>
      <c r="T193" s="422">
        <f t="shared" si="19"/>
        <v>66.060432083269788</v>
      </c>
      <c r="U193" s="423">
        <f t="shared" si="20"/>
        <v>6.6000000000000005</v>
      </c>
      <c r="V193" s="24"/>
    </row>
    <row r="194" spans="1:22" ht="12.75">
      <c r="A194" s="173"/>
      <c r="B194" s="9"/>
      <c r="C194" s="413" t="s">
        <v>119</v>
      </c>
      <c r="D194" s="10">
        <v>250</v>
      </c>
      <c r="E194" s="10" t="s">
        <v>14</v>
      </c>
      <c r="F194" s="10">
        <v>150</v>
      </c>
      <c r="G194" s="10" t="s">
        <v>14</v>
      </c>
      <c r="H194" s="10">
        <v>3.5</v>
      </c>
      <c r="I194" s="10" t="s">
        <v>14</v>
      </c>
      <c r="J194" s="10">
        <v>4.5</v>
      </c>
      <c r="K194" s="61"/>
      <c r="L194" s="478">
        <f t="shared" si="14"/>
        <v>17.218974999999997</v>
      </c>
      <c r="M194" s="436">
        <v>6000</v>
      </c>
      <c r="N194" s="449">
        <f t="shared" si="15"/>
        <v>103.31384999999997</v>
      </c>
      <c r="O194" s="12">
        <v>1</v>
      </c>
      <c r="P194" s="13">
        <v>1</v>
      </c>
      <c r="Q194" s="14">
        <f t="shared" si="16"/>
        <v>1</v>
      </c>
      <c r="R194" s="422">
        <f t="shared" si="17"/>
        <v>6</v>
      </c>
      <c r="S194" s="423">
        <f t="shared" si="18"/>
        <v>103.31384999999997</v>
      </c>
      <c r="T194" s="422">
        <f t="shared" si="19"/>
        <v>63.883012780958225</v>
      </c>
      <c r="U194" s="423">
        <f t="shared" si="20"/>
        <v>6.5999999999999988</v>
      </c>
      <c r="V194" s="24"/>
    </row>
    <row r="195" spans="1:22" ht="12.75">
      <c r="A195" s="173"/>
      <c r="B195" s="9"/>
      <c r="C195" s="413" t="s">
        <v>119</v>
      </c>
      <c r="D195" s="10">
        <v>250</v>
      </c>
      <c r="E195" s="10" t="s">
        <v>14</v>
      </c>
      <c r="F195" s="10">
        <v>150</v>
      </c>
      <c r="G195" s="10" t="s">
        <v>14</v>
      </c>
      <c r="H195" s="10">
        <v>4.5</v>
      </c>
      <c r="I195" s="10" t="s">
        <v>14</v>
      </c>
      <c r="J195" s="10">
        <v>5</v>
      </c>
      <c r="K195" s="61"/>
      <c r="L195" s="478">
        <f t="shared" si="14"/>
        <v>20.253</v>
      </c>
      <c r="M195" s="436">
        <v>6000</v>
      </c>
      <c r="N195" s="449">
        <f t="shared" si="15"/>
        <v>121.518</v>
      </c>
      <c r="O195" s="12">
        <v>1</v>
      </c>
      <c r="P195" s="13">
        <v>1</v>
      </c>
      <c r="Q195" s="14">
        <f t="shared" si="16"/>
        <v>1</v>
      </c>
      <c r="R195" s="422">
        <f t="shared" si="17"/>
        <v>6</v>
      </c>
      <c r="S195" s="423">
        <f t="shared" si="18"/>
        <v>121.518</v>
      </c>
      <c r="T195" s="422">
        <f t="shared" si="19"/>
        <v>54.312941292648006</v>
      </c>
      <c r="U195" s="423">
        <f t="shared" si="20"/>
        <v>6.6</v>
      </c>
      <c r="V195" s="24"/>
    </row>
    <row r="196" spans="1:22" ht="12.75">
      <c r="A196" s="173"/>
      <c r="B196" s="9"/>
      <c r="C196" s="413" t="s">
        <v>119</v>
      </c>
      <c r="D196" s="10">
        <v>250</v>
      </c>
      <c r="E196" s="10" t="s">
        <v>14</v>
      </c>
      <c r="F196" s="10">
        <v>150</v>
      </c>
      <c r="G196" s="10" t="s">
        <v>14</v>
      </c>
      <c r="H196" s="10">
        <v>4.5</v>
      </c>
      <c r="I196" s="10" t="s">
        <v>14</v>
      </c>
      <c r="J196" s="10">
        <v>6</v>
      </c>
      <c r="K196" s="61"/>
      <c r="L196" s="478">
        <f t="shared" si="14"/>
        <v>22.53735</v>
      </c>
      <c r="M196" s="436">
        <v>6000</v>
      </c>
      <c r="N196" s="449">
        <f t="shared" si="15"/>
        <v>135.22409999999999</v>
      </c>
      <c r="O196" s="12">
        <v>1</v>
      </c>
      <c r="P196" s="13">
        <v>1</v>
      </c>
      <c r="Q196" s="14">
        <f t="shared" si="16"/>
        <v>1</v>
      </c>
      <c r="R196" s="422">
        <f t="shared" si="17"/>
        <v>6</v>
      </c>
      <c r="S196" s="423">
        <f t="shared" si="18"/>
        <v>135.22409999999999</v>
      </c>
      <c r="T196" s="422">
        <f t="shared" si="19"/>
        <v>48.807867828293922</v>
      </c>
      <c r="U196" s="423">
        <f t="shared" si="20"/>
        <v>6.6</v>
      </c>
      <c r="V196" s="24"/>
    </row>
    <row r="197" spans="1:22" ht="12.75">
      <c r="A197" s="173"/>
      <c r="B197" s="9"/>
      <c r="C197" s="413" t="s">
        <v>119</v>
      </c>
      <c r="D197" s="10">
        <v>250</v>
      </c>
      <c r="E197" s="10" t="s">
        <v>14</v>
      </c>
      <c r="F197" s="10">
        <v>150</v>
      </c>
      <c r="G197" s="10" t="s">
        <v>14</v>
      </c>
      <c r="H197" s="10">
        <v>4.5</v>
      </c>
      <c r="I197" s="10" t="s">
        <v>14</v>
      </c>
      <c r="J197" s="10">
        <v>8</v>
      </c>
      <c r="K197" s="61"/>
      <c r="L197" s="478">
        <f t="shared" ref="L197:L260" si="21">((D197-2*J197)*H197+F197*J197*2)*7.85/1000</f>
        <v>27.10605</v>
      </c>
      <c r="M197" s="436">
        <v>6000</v>
      </c>
      <c r="N197" s="449">
        <f t="shared" ref="N197:N260" si="22">L197*M197/1000</f>
        <v>162.63629999999998</v>
      </c>
      <c r="O197" s="12">
        <v>1</v>
      </c>
      <c r="P197" s="13">
        <v>1</v>
      </c>
      <c r="Q197" s="14">
        <f t="shared" ref="Q197:Q260" si="23">O197*P197</f>
        <v>1</v>
      </c>
      <c r="R197" s="422">
        <f t="shared" ref="R197:R260" si="24">M197*Q197/1000</f>
        <v>6</v>
      </c>
      <c r="S197" s="423">
        <f t="shared" ref="S197:S260" si="25">N197*Q197</f>
        <v>162.63629999999998</v>
      </c>
      <c r="T197" s="422">
        <f t="shared" ref="T197:T260" si="26">(D197*2+F197*4)/L197</f>
        <v>40.581346230823009</v>
      </c>
      <c r="U197" s="423">
        <f t="shared" ref="U197:U260" si="27">T197*S197/1000</f>
        <v>6.5999999999999988</v>
      </c>
      <c r="V197" s="24"/>
    </row>
    <row r="198" spans="1:22" ht="12.75">
      <c r="A198" s="173"/>
      <c r="B198" s="9"/>
      <c r="C198" s="413" t="s">
        <v>119</v>
      </c>
      <c r="D198" s="10">
        <v>250</v>
      </c>
      <c r="E198" s="10" t="s">
        <v>14</v>
      </c>
      <c r="F198" s="10">
        <v>150</v>
      </c>
      <c r="G198" s="10" t="s">
        <v>14</v>
      </c>
      <c r="H198" s="10">
        <v>4.5</v>
      </c>
      <c r="I198" s="10" t="s">
        <v>14</v>
      </c>
      <c r="J198" s="10">
        <v>5</v>
      </c>
      <c r="K198" s="61"/>
      <c r="L198" s="478">
        <f t="shared" si="21"/>
        <v>20.253</v>
      </c>
      <c r="M198" s="436">
        <v>6000</v>
      </c>
      <c r="N198" s="449">
        <f t="shared" si="22"/>
        <v>121.518</v>
      </c>
      <c r="O198" s="12">
        <v>1</v>
      </c>
      <c r="P198" s="13">
        <v>1</v>
      </c>
      <c r="Q198" s="14">
        <f t="shared" si="23"/>
        <v>1</v>
      </c>
      <c r="R198" s="422">
        <f t="shared" si="24"/>
        <v>6</v>
      </c>
      <c r="S198" s="423">
        <f t="shared" si="25"/>
        <v>121.518</v>
      </c>
      <c r="T198" s="422">
        <f t="shared" si="26"/>
        <v>54.312941292648006</v>
      </c>
      <c r="U198" s="423">
        <f t="shared" si="27"/>
        <v>6.6</v>
      </c>
      <c r="V198" s="24"/>
    </row>
    <row r="199" spans="1:22" ht="12.75">
      <c r="A199" s="173"/>
      <c r="B199" s="9"/>
      <c r="C199" s="413" t="s">
        <v>119</v>
      </c>
      <c r="D199" s="10">
        <v>250</v>
      </c>
      <c r="E199" s="10" t="s">
        <v>14</v>
      </c>
      <c r="F199" s="10">
        <v>150</v>
      </c>
      <c r="G199" s="10" t="s">
        <v>14</v>
      </c>
      <c r="H199" s="10">
        <v>4.5</v>
      </c>
      <c r="I199" s="10" t="s">
        <v>14</v>
      </c>
      <c r="J199" s="10">
        <v>4.5</v>
      </c>
      <c r="K199" s="61"/>
      <c r="L199" s="478">
        <f t="shared" si="21"/>
        <v>19.110825000000002</v>
      </c>
      <c r="M199" s="436">
        <v>6000</v>
      </c>
      <c r="N199" s="449">
        <f t="shared" si="22"/>
        <v>114.66495</v>
      </c>
      <c r="O199" s="12">
        <v>1</v>
      </c>
      <c r="P199" s="13">
        <v>1</v>
      </c>
      <c r="Q199" s="14">
        <f t="shared" si="23"/>
        <v>1</v>
      </c>
      <c r="R199" s="422">
        <f t="shared" si="24"/>
        <v>6</v>
      </c>
      <c r="S199" s="423">
        <f t="shared" si="25"/>
        <v>114.66495</v>
      </c>
      <c r="T199" s="422">
        <f t="shared" si="26"/>
        <v>57.559001246675635</v>
      </c>
      <c r="U199" s="423">
        <f t="shared" si="27"/>
        <v>6.6</v>
      </c>
      <c r="V199" s="24"/>
    </row>
    <row r="200" spans="1:22" ht="12.75">
      <c r="A200" s="173"/>
      <c r="B200" s="9"/>
      <c r="C200" s="413" t="s">
        <v>119</v>
      </c>
      <c r="D200" s="10">
        <v>250</v>
      </c>
      <c r="E200" s="10" t="s">
        <v>14</v>
      </c>
      <c r="F200" s="10">
        <v>160</v>
      </c>
      <c r="G200" s="10" t="s">
        <v>14</v>
      </c>
      <c r="H200" s="10">
        <v>5</v>
      </c>
      <c r="I200" s="10" t="s">
        <v>14</v>
      </c>
      <c r="J200" s="10">
        <v>6</v>
      </c>
      <c r="K200" s="61"/>
      <c r="L200" s="478">
        <f t="shared" si="21"/>
        <v>24.413499999999999</v>
      </c>
      <c r="M200" s="436">
        <v>6000</v>
      </c>
      <c r="N200" s="449">
        <f t="shared" si="22"/>
        <v>146.48099999999999</v>
      </c>
      <c r="O200" s="12">
        <v>1</v>
      </c>
      <c r="P200" s="13">
        <v>1</v>
      </c>
      <c r="Q200" s="14">
        <f t="shared" si="23"/>
        <v>1</v>
      </c>
      <c r="R200" s="422">
        <f t="shared" si="24"/>
        <v>6</v>
      </c>
      <c r="S200" s="423">
        <f t="shared" si="25"/>
        <v>146.48099999999999</v>
      </c>
      <c r="T200" s="422">
        <f t="shared" si="26"/>
        <v>46.695475863763903</v>
      </c>
      <c r="U200" s="423">
        <f t="shared" si="27"/>
        <v>6.84</v>
      </c>
      <c r="V200" s="24"/>
    </row>
    <row r="201" spans="1:22" ht="12.75">
      <c r="A201" s="173"/>
      <c r="B201" s="9"/>
      <c r="C201" s="413" t="s">
        <v>119</v>
      </c>
      <c r="D201" s="10">
        <v>250</v>
      </c>
      <c r="E201" s="10" t="s">
        <v>14</v>
      </c>
      <c r="F201" s="10">
        <v>160</v>
      </c>
      <c r="G201" s="10" t="s">
        <v>14</v>
      </c>
      <c r="H201" s="10">
        <v>6</v>
      </c>
      <c r="I201" s="10" t="s">
        <v>14</v>
      </c>
      <c r="J201" s="10">
        <v>6</v>
      </c>
      <c r="K201" s="61"/>
      <c r="L201" s="478">
        <f t="shared" si="21"/>
        <v>26.2818</v>
      </c>
      <c r="M201" s="436">
        <v>6000</v>
      </c>
      <c r="N201" s="449">
        <f t="shared" si="22"/>
        <v>157.69080000000002</v>
      </c>
      <c r="O201" s="12">
        <v>1</v>
      </c>
      <c r="P201" s="13">
        <v>1</v>
      </c>
      <c r="Q201" s="14">
        <f t="shared" si="23"/>
        <v>1</v>
      </c>
      <c r="R201" s="422">
        <f t="shared" si="24"/>
        <v>6</v>
      </c>
      <c r="S201" s="423">
        <f t="shared" si="25"/>
        <v>157.69080000000002</v>
      </c>
      <c r="T201" s="422">
        <f t="shared" si="26"/>
        <v>43.376024473209597</v>
      </c>
      <c r="U201" s="423">
        <f t="shared" si="27"/>
        <v>6.8400000000000007</v>
      </c>
      <c r="V201" s="24"/>
    </row>
    <row r="202" spans="1:22" ht="12.75">
      <c r="A202" s="173"/>
      <c r="B202" s="9"/>
      <c r="C202" s="413" t="s">
        <v>119</v>
      </c>
      <c r="D202" s="10">
        <v>250</v>
      </c>
      <c r="E202" s="10" t="s">
        <v>14</v>
      </c>
      <c r="F202" s="10">
        <v>175</v>
      </c>
      <c r="G202" s="10" t="s">
        <v>14</v>
      </c>
      <c r="H202" s="10">
        <v>6</v>
      </c>
      <c r="I202" s="10" t="s">
        <v>14</v>
      </c>
      <c r="J202" s="10">
        <v>8</v>
      </c>
      <c r="K202" s="61"/>
      <c r="L202" s="478">
        <f t="shared" si="21"/>
        <v>33.001400000000004</v>
      </c>
      <c r="M202" s="436">
        <v>6000</v>
      </c>
      <c r="N202" s="449">
        <f t="shared" si="22"/>
        <v>198.00840000000002</v>
      </c>
      <c r="O202" s="12">
        <v>1</v>
      </c>
      <c r="P202" s="13">
        <v>1</v>
      </c>
      <c r="Q202" s="14">
        <f t="shared" si="23"/>
        <v>1</v>
      </c>
      <c r="R202" s="422">
        <f t="shared" si="24"/>
        <v>6</v>
      </c>
      <c r="S202" s="423">
        <f t="shared" si="25"/>
        <v>198.00840000000002</v>
      </c>
      <c r="T202" s="422">
        <f t="shared" si="26"/>
        <v>36.362093729356936</v>
      </c>
      <c r="U202" s="423">
        <f t="shared" si="27"/>
        <v>7.2000000000000011</v>
      </c>
      <c r="V202" s="24"/>
    </row>
    <row r="203" spans="1:22" ht="12.75">
      <c r="A203" s="173"/>
      <c r="B203" s="9"/>
      <c r="C203" s="413" t="s">
        <v>119</v>
      </c>
      <c r="D203" s="10">
        <v>250</v>
      </c>
      <c r="E203" s="10" t="s">
        <v>14</v>
      </c>
      <c r="F203" s="10">
        <v>175</v>
      </c>
      <c r="G203" s="10" t="s">
        <v>14</v>
      </c>
      <c r="H203" s="10">
        <v>4.5</v>
      </c>
      <c r="I203" s="10" t="s">
        <v>14</v>
      </c>
      <c r="J203" s="10">
        <v>6</v>
      </c>
      <c r="K203" s="61"/>
      <c r="L203" s="478">
        <f t="shared" si="21"/>
        <v>24.892349999999997</v>
      </c>
      <c r="M203" s="436">
        <v>6000</v>
      </c>
      <c r="N203" s="449">
        <f t="shared" si="22"/>
        <v>149.35409999999999</v>
      </c>
      <c r="O203" s="12">
        <v>1</v>
      </c>
      <c r="P203" s="13">
        <v>1</v>
      </c>
      <c r="Q203" s="14">
        <f t="shared" si="23"/>
        <v>1</v>
      </c>
      <c r="R203" s="422">
        <f t="shared" si="24"/>
        <v>6</v>
      </c>
      <c r="S203" s="423">
        <f t="shared" si="25"/>
        <v>149.35409999999999</v>
      </c>
      <c r="T203" s="422">
        <f t="shared" si="26"/>
        <v>48.207581847435058</v>
      </c>
      <c r="U203" s="423">
        <f t="shared" si="27"/>
        <v>7.2</v>
      </c>
      <c r="V203" s="24"/>
    </row>
    <row r="204" spans="1:22" ht="12.75">
      <c r="A204" s="173"/>
      <c r="B204" s="9"/>
      <c r="C204" s="413" t="s">
        <v>119</v>
      </c>
      <c r="D204" s="10">
        <v>250</v>
      </c>
      <c r="E204" s="10" t="s">
        <v>14</v>
      </c>
      <c r="F204" s="10">
        <v>175</v>
      </c>
      <c r="G204" s="10" t="s">
        <v>14</v>
      </c>
      <c r="H204" s="10">
        <v>4.5</v>
      </c>
      <c r="I204" s="10" t="s">
        <v>14</v>
      </c>
      <c r="J204" s="10">
        <v>8</v>
      </c>
      <c r="K204" s="61"/>
      <c r="L204" s="478">
        <f t="shared" si="21"/>
        <v>30.24605</v>
      </c>
      <c r="M204" s="436">
        <v>6000</v>
      </c>
      <c r="N204" s="449">
        <f t="shared" si="22"/>
        <v>181.47629999999998</v>
      </c>
      <c r="O204" s="12">
        <v>1</v>
      </c>
      <c r="P204" s="13">
        <v>1</v>
      </c>
      <c r="Q204" s="14">
        <f t="shared" si="23"/>
        <v>1</v>
      </c>
      <c r="R204" s="422">
        <f t="shared" si="24"/>
        <v>6</v>
      </c>
      <c r="S204" s="423">
        <f t="shared" si="25"/>
        <v>181.47629999999998</v>
      </c>
      <c r="T204" s="422">
        <f t="shared" si="26"/>
        <v>39.674602138130432</v>
      </c>
      <c r="U204" s="423">
        <f t="shared" si="27"/>
        <v>7.1999999999999993</v>
      </c>
      <c r="V204" s="24"/>
    </row>
    <row r="205" spans="1:22" ht="12.75">
      <c r="A205" s="173"/>
      <c r="B205" s="9"/>
      <c r="C205" s="413" t="s">
        <v>119</v>
      </c>
      <c r="D205" s="10">
        <v>250</v>
      </c>
      <c r="E205" s="10" t="s">
        <v>14</v>
      </c>
      <c r="F205" s="10">
        <v>180</v>
      </c>
      <c r="G205" s="10" t="s">
        <v>14</v>
      </c>
      <c r="H205" s="10">
        <v>5</v>
      </c>
      <c r="I205" s="10" t="s">
        <v>14</v>
      </c>
      <c r="J205" s="10">
        <v>8</v>
      </c>
      <c r="K205" s="61"/>
      <c r="L205" s="478">
        <f t="shared" si="21"/>
        <v>31.7925</v>
      </c>
      <c r="M205" s="436">
        <v>6000</v>
      </c>
      <c r="N205" s="449">
        <f t="shared" si="22"/>
        <v>190.755</v>
      </c>
      <c r="O205" s="12">
        <v>1</v>
      </c>
      <c r="P205" s="13">
        <v>1</v>
      </c>
      <c r="Q205" s="14">
        <f t="shared" si="23"/>
        <v>1</v>
      </c>
      <c r="R205" s="422">
        <f t="shared" si="24"/>
        <v>6</v>
      </c>
      <c r="S205" s="423">
        <f t="shared" si="25"/>
        <v>190.755</v>
      </c>
      <c r="T205" s="422">
        <f t="shared" si="26"/>
        <v>38.373830305889754</v>
      </c>
      <c r="U205" s="423">
        <f t="shared" si="27"/>
        <v>7.32</v>
      </c>
      <c r="V205" s="24"/>
    </row>
    <row r="206" spans="1:22" ht="12.75">
      <c r="A206" s="173"/>
      <c r="B206" s="9"/>
      <c r="C206" s="413" t="s">
        <v>119</v>
      </c>
      <c r="D206" s="10">
        <v>250</v>
      </c>
      <c r="E206" s="10" t="s">
        <v>14</v>
      </c>
      <c r="F206" s="10">
        <v>180</v>
      </c>
      <c r="G206" s="10" t="s">
        <v>14</v>
      </c>
      <c r="H206" s="10">
        <v>6</v>
      </c>
      <c r="I206" s="10" t="s">
        <v>14</v>
      </c>
      <c r="J206" s="10">
        <v>8</v>
      </c>
      <c r="K206" s="61"/>
      <c r="L206" s="478">
        <f t="shared" si="21"/>
        <v>33.629400000000004</v>
      </c>
      <c r="M206" s="436">
        <v>6000</v>
      </c>
      <c r="N206" s="449">
        <f t="shared" si="22"/>
        <v>201.77640000000002</v>
      </c>
      <c r="O206" s="12">
        <v>1</v>
      </c>
      <c r="P206" s="13">
        <v>1</v>
      </c>
      <c r="Q206" s="14">
        <f t="shared" si="23"/>
        <v>1</v>
      </c>
      <c r="R206" s="422">
        <f t="shared" si="24"/>
        <v>6</v>
      </c>
      <c r="S206" s="423">
        <f t="shared" si="25"/>
        <v>201.77640000000002</v>
      </c>
      <c r="T206" s="422">
        <f t="shared" si="26"/>
        <v>36.277780751366357</v>
      </c>
      <c r="U206" s="423">
        <f t="shared" si="27"/>
        <v>7.32</v>
      </c>
      <c r="V206" s="24"/>
    </row>
    <row r="207" spans="1:22" ht="12.75">
      <c r="A207" s="173"/>
      <c r="B207" s="9"/>
      <c r="C207" s="413" t="s">
        <v>119</v>
      </c>
      <c r="D207" s="10">
        <v>250</v>
      </c>
      <c r="E207" s="10" t="s">
        <v>14</v>
      </c>
      <c r="F207" s="10">
        <v>180</v>
      </c>
      <c r="G207" s="10" t="s">
        <v>14</v>
      </c>
      <c r="H207" s="10">
        <v>6</v>
      </c>
      <c r="I207" s="10" t="s">
        <v>14</v>
      </c>
      <c r="J207" s="10">
        <v>7.8</v>
      </c>
      <c r="K207" s="61"/>
      <c r="L207" s="478">
        <f t="shared" si="21"/>
        <v>33.083039999999997</v>
      </c>
      <c r="M207" s="436">
        <v>6000</v>
      </c>
      <c r="N207" s="449">
        <f t="shared" si="22"/>
        <v>198.49823999999998</v>
      </c>
      <c r="O207" s="12">
        <v>1</v>
      </c>
      <c r="P207" s="13">
        <v>1</v>
      </c>
      <c r="Q207" s="14">
        <f t="shared" si="23"/>
        <v>1</v>
      </c>
      <c r="R207" s="422">
        <f t="shared" si="24"/>
        <v>6</v>
      </c>
      <c r="S207" s="423">
        <f t="shared" si="25"/>
        <v>198.49823999999998</v>
      </c>
      <c r="T207" s="422">
        <f t="shared" si="26"/>
        <v>36.876901276303514</v>
      </c>
      <c r="U207" s="423">
        <f t="shared" si="27"/>
        <v>7.3200000000000012</v>
      </c>
      <c r="V207" s="24"/>
    </row>
    <row r="208" spans="1:22" ht="12.75">
      <c r="A208" s="173"/>
      <c r="B208" s="9"/>
      <c r="C208" s="413" t="s">
        <v>119</v>
      </c>
      <c r="D208" s="10">
        <v>250</v>
      </c>
      <c r="E208" s="10" t="s">
        <v>14</v>
      </c>
      <c r="F208" s="10">
        <v>195</v>
      </c>
      <c r="G208" s="10" t="s">
        <v>14</v>
      </c>
      <c r="H208" s="10">
        <v>6</v>
      </c>
      <c r="I208" s="10" t="s">
        <v>14</v>
      </c>
      <c r="J208" s="10">
        <v>6</v>
      </c>
      <c r="K208" s="61"/>
      <c r="L208" s="478">
        <f t="shared" si="21"/>
        <v>29.578799999999998</v>
      </c>
      <c r="M208" s="436">
        <v>6000</v>
      </c>
      <c r="N208" s="449">
        <f t="shared" si="22"/>
        <v>177.47279999999998</v>
      </c>
      <c r="O208" s="12">
        <v>1</v>
      </c>
      <c r="P208" s="13">
        <v>1</v>
      </c>
      <c r="Q208" s="14">
        <f t="shared" si="23"/>
        <v>1</v>
      </c>
      <c r="R208" s="422">
        <f t="shared" si="24"/>
        <v>6</v>
      </c>
      <c r="S208" s="423">
        <f t="shared" si="25"/>
        <v>177.47279999999998</v>
      </c>
      <c r="T208" s="422">
        <f t="shared" si="26"/>
        <v>43.27423695349372</v>
      </c>
      <c r="U208" s="423">
        <f t="shared" si="27"/>
        <v>7.6799999999999988</v>
      </c>
      <c r="V208" s="24"/>
    </row>
    <row r="209" spans="1:22" ht="12.75">
      <c r="A209" s="173"/>
      <c r="B209" s="9"/>
      <c r="C209" s="413" t="s">
        <v>119</v>
      </c>
      <c r="D209" s="81">
        <v>250</v>
      </c>
      <c r="E209" s="81" t="s">
        <v>14</v>
      </c>
      <c r="F209" s="81">
        <v>200</v>
      </c>
      <c r="G209" s="81" t="s">
        <v>14</v>
      </c>
      <c r="H209" s="81">
        <v>4</v>
      </c>
      <c r="I209" s="81" t="s">
        <v>14</v>
      </c>
      <c r="J209" s="81">
        <v>8</v>
      </c>
      <c r="K209" s="185"/>
      <c r="L209" s="478">
        <f t="shared" si="21"/>
        <v>32.467599999999997</v>
      </c>
      <c r="M209" s="436">
        <v>6000</v>
      </c>
      <c r="N209" s="449">
        <f t="shared" si="22"/>
        <v>194.80559999999997</v>
      </c>
      <c r="O209" s="12">
        <v>1</v>
      </c>
      <c r="P209" s="13">
        <v>1</v>
      </c>
      <c r="Q209" s="14">
        <f t="shared" si="23"/>
        <v>1</v>
      </c>
      <c r="R209" s="422">
        <f t="shared" si="24"/>
        <v>6</v>
      </c>
      <c r="S209" s="423">
        <f t="shared" si="25"/>
        <v>194.80559999999997</v>
      </c>
      <c r="T209" s="422">
        <f t="shared" si="26"/>
        <v>40.039916716973231</v>
      </c>
      <c r="U209" s="423">
        <f t="shared" si="27"/>
        <v>7.7999999999999989</v>
      </c>
      <c r="V209" s="24"/>
    </row>
    <row r="210" spans="1:22" ht="12.75">
      <c r="A210" s="173"/>
      <c r="B210" s="9"/>
      <c r="C210" s="413" t="s">
        <v>119</v>
      </c>
      <c r="D210" s="81">
        <v>250</v>
      </c>
      <c r="E210" s="81" t="s">
        <v>14</v>
      </c>
      <c r="F210" s="81">
        <v>200</v>
      </c>
      <c r="G210" s="81" t="s">
        <v>14</v>
      </c>
      <c r="H210" s="81">
        <v>5</v>
      </c>
      <c r="I210" s="81" t="s">
        <v>14</v>
      </c>
      <c r="J210" s="81">
        <v>8</v>
      </c>
      <c r="K210" s="185"/>
      <c r="L210" s="478">
        <f t="shared" si="21"/>
        <v>34.304499999999997</v>
      </c>
      <c r="M210" s="436">
        <v>6000</v>
      </c>
      <c r="N210" s="449">
        <f t="shared" si="22"/>
        <v>205.82699999999997</v>
      </c>
      <c r="O210" s="12">
        <v>1</v>
      </c>
      <c r="P210" s="13">
        <v>1</v>
      </c>
      <c r="Q210" s="14">
        <f t="shared" si="23"/>
        <v>1</v>
      </c>
      <c r="R210" s="422">
        <f t="shared" si="24"/>
        <v>6</v>
      </c>
      <c r="S210" s="423">
        <f t="shared" si="25"/>
        <v>205.82699999999997</v>
      </c>
      <c r="T210" s="422">
        <f t="shared" si="26"/>
        <v>37.89590286988588</v>
      </c>
      <c r="U210" s="423">
        <f t="shared" si="27"/>
        <v>7.8</v>
      </c>
      <c r="V210" s="24"/>
    </row>
    <row r="211" spans="1:22" ht="12.75">
      <c r="A211" s="173"/>
      <c r="B211" s="9"/>
      <c r="C211" s="413" t="s">
        <v>119</v>
      </c>
      <c r="D211" s="81">
        <v>250</v>
      </c>
      <c r="E211" s="81" t="s">
        <v>14</v>
      </c>
      <c r="F211" s="81">
        <v>200</v>
      </c>
      <c r="G211" s="81" t="s">
        <v>14</v>
      </c>
      <c r="H211" s="81">
        <v>6</v>
      </c>
      <c r="I211" s="81" t="s">
        <v>14</v>
      </c>
      <c r="J211" s="81">
        <v>6</v>
      </c>
      <c r="K211" s="185"/>
      <c r="L211" s="478">
        <f t="shared" si="21"/>
        <v>30.049799999999998</v>
      </c>
      <c r="M211" s="436">
        <v>6000</v>
      </c>
      <c r="N211" s="449">
        <f t="shared" si="22"/>
        <v>180.2988</v>
      </c>
      <c r="O211" s="12">
        <v>1</v>
      </c>
      <c r="P211" s="13">
        <v>1</v>
      </c>
      <c r="Q211" s="14">
        <f t="shared" si="23"/>
        <v>1</v>
      </c>
      <c r="R211" s="422">
        <f t="shared" si="24"/>
        <v>6</v>
      </c>
      <c r="S211" s="423">
        <f t="shared" si="25"/>
        <v>180.2988</v>
      </c>
      <c r="T211" s="422">
        <f t="shared" si="26"/>
        <v>43.261519211442341</v>
      </c>
      <c r="U211" s="423">
        <f t="shared" si="27"/>
        <v>7.8</v>
      </c>
      <c r="V211" s="24"/>
    </row>
    <row r="212" spans="1:22" ht="12.75">
      <c r="A212" s="173"/>
      <c r="B212" s="9"/>
      <c r="C212" s="413" t="s">
        <v>119</v>
      </c>
      <c r="D212" s="81">
        <v>250</v>
      </c>
      <c r="E212" s="81" t="s">
        <v>14</v>
      </c>
      <c r="F212" s="81">
        <v>200</v>
      </c>
      <c r="G212" s="81" t="s">
        <v>14</v>
      </c>
      <c r="H212" s="81">
        <v>6</v>
      </c>
      <c r="I212" s="81" t="s">
        <v>14</v>
      </c>
      <c r="J212" s="81">
        <v>8</v>
      </c>
      <c r="K212" s="185"/>
      <c r="L212" s="478">
        <f t="shared" si="21"/>
        <v>36.141400000000004</v>
      </c>
      <c r="M212" s="436">
        <v>6000</v>
      </c>
      <c r="N212" s="449">
        <f t="shared" si="22"/>
        <v>216.84840000000003</v>
      </c>
      <c r="O212" s="12">
        <v>1</v>
      </c>
      <c r="P212" s="13">
        <v>1</v>
      </c>
      <c r="Q212" s="14">
        <f t="shared" si="23"/>
        <v>1</v>
      </c>
      <c r="R212" s="422">
        <f t="shared" si="24"/>
        <v>6</v>
      </c>
      <c r="S212" s="423">
        <f t="shared" si="25"/>
        <v>216.84840000000003</v>
      </c>
      <c r="T212" s="422">
        <f t="shared" si="26"/>
        <v>35.969829613684027</v>
      </c>
      <c r="U212" s="423">
        <f t="shared" si="27"/>
        <v>7.8</v>
      </c>
      <c r="V212" s="24"/>
    </row>
    <row r="213" spans="1:22" ht="12.75">
      <c r="A213" s="173"/>
      <c r="B213" s="9"/>
      <c r="C213" s="413" t="s">
        <v>119</v>
      </c>
      <c r="D213" s="81">
        <v>250</v>
      </c>
      <c r="E213" s="81" t="s">
        <v>14</v>
      </c>
      <c r="F213" s="81">
        <v>200</v>
      </c>
      <c r="G213" s="81" t="s">
        <v>14</v>
      </c>
      <c r="H213" s="81">
        <v>4.5</v>
      </c>
      <c r="I213" s="81" t="s">
        <v>14</v>
      </c>
      <c r="J213" s="81">
        <v>6</v>
      </c>
      <c r="K213" s="185"/>
      <c r="L213" s="478">
        <f t="shared" si="21"/>
        <v>27.247349999999997</v>
      </c>
      <c r="M213" s="436">
        <v>6000</v>
      </c>
      <c r="N213" s="449">
        <f t="shared" si="22"/>
        <v>163.48409999999998</v>
      </c>
      <c r="O213" s="12">
        <v>1</v>
      </c>
      <c r="P213" s="13">
        <v>1</v>
      </c>
      <c r="Q213" s="14">
        <f t="shared" si="23"/>
        <v>1</v>
      </c>
      <c r="R213" s="422">
        <f t="shared" si="24"/>
        <v>6</v>
      </c>
      <c r="S213" s="423">
        <f t="shared" si="25"/>
        <v>163.48409999999998</v>
      </c>
      <c r="T213" s="422">
        <f t="shared" si="26"/>
        <v>47.711061809680579</v>
      </c>
      <c r="U213" s="423">
        <f t="shared" si="27"/>
        <v>7.8</v>
      </c>
      <c r="V213" s="24"/>
    </row>
    <row r="214" spans="1:22" ht="12.75">
      <c r="A214" s="173"/>
      <c r="B214" s="9"/>
      <c r="C214" s="413" t="s">
        <v>119</v>
      </c>
      <c r="D214" s="81">
        <v>250</v>
      </c>
      <c r="E214" s="81" t="s">
        <v>14</v>
      </c>
      <c r="F214" s="81">
        <v>200</v>
      </c>
      <c r="G214" s="81" t="s">
        <v>14</v>
      </c>
      <c r="H214" s="81">
        <v>4.5</v>
      </c>
      <c r="I214" s="81" t="s">
        <v>14</v>
      </c>
      <c r="J214" s="81">
        <v>8</v>
      </c>
      <c r="K214" s="185"/>
      <c r="L214" s="478">
        <f>((D214-2*J214)*H214+F214*J214*2)*7.85/1000</f>
        <v>33.386049999999997</v>
      </c>
      <c r="M214" s="436">
        <v>6000</v>
      </c>
      <c r="N214" s="449">
        <f>L214*M214/1000</f>
        <v>200.31629999999998</v>
      </c>
      <c r="O214" s="12">
        <v>1</v>
      </c>
      <c r="P214" s="13">
        <v>1</v>
      </c>
      <c r="Q214" s="14">
        <f>O214*P214</f>
        <v>1</v>
      </c>
      <c r="R214" s="422">
        <f>M214*Q214/1000</f>
        <v>6</v>
      </c>
      <c r="S214" s="423">
        <f>N214*Q214</f>
        <v>200.31629999999998</v>
      </c>
      <c r="T214" s="422">
        <f>(D214*2+F214*4)/L214</f>
        <v>38.938418890524638</v>
      </c>
      <c r="U214" s="423">
        <f>T214*S214/1000</f>
        <v>7.8</v>
      </c>
      <c r="V214" s="24"/>
    </row>
    <row r="215" spans="1:22" ht="12.75">
      <c r="A215" s="173"/>
      <c r="B215" s="9"/>
      <c r="C215" s="413" t="s">
        <v>119</v>
      </c>
      <c r="D215" s="10">
        <v>250</v>
      </c>
      <c r="E215" s="10" t="s">
        <v>14</v>
      </c>
      <c r="F215" s="10">
        <v>200</v>
      </c>
      <c r="G215" s="10" t="s">
        <v>14</v>
      </c>
      <c r="H215" s="10">
        <v>4.5</v>
      </c>
      <c r="I215" s="10" t="s">
        <v>14</v>
      </c>
      <c r="J215" s="10">
        <v>4.5</v>
      </c>
      <c r="K215" s="61"/>
      <c r="L215" s="478">
        <f t="shared" si="21"/>
        <v>22.643325000000001</v>
      </c>
      <c r="M215" s="436">
        <v>6000</v>
      </c>
      <c r="N215" s="449">
        <f t="shared" si="22"/>
        <v>135.85995</v>
      </c>
      <c r="O215" s="12">
        <v>1</v>
      </c>
      <c r="P215" s="13">
        <v>1</v>
      </c>
      <c r="Q215" s="14">
        <f t="shared" si="23"/>
        <v>1</v>
      </c>
      <c r="R215" s="422">
        <f t="shared" si="24"/>
        <v>6</v>
      </c>
      <c r="S215" s="423">
        <f t="shared" si="25"/>
        <v>135.85995</v>
      </c>
      <c r="T215" s="422">
        <f t="shared" si="26"/>
        <v>57.412062936869916</v>
      </c>
      <c r="U215" s="423">
        <f t="shared" si="27"/>
        <v>7.8</v>
      </c>
      <c r="V215" s="24"/>
    </row>
    <row r="216" spans="1:22" ht="12.75">
      <c r="A216" s="173"/>
      <c r="B216" s="9"/>
      <c r="C216" s="413" t="s">
        <v>119</v>
      </c>
      <c r="D216" s="10">
        <v>266</v>
      </c>
      <c r="E216" s="10" t="s">
        <v>14</v>
      </c>
      <c r="F216" s="10">
        <v>200</v>
      </c>
      <c r="G216" s="10" t="s">
        <v>14</v>
      </c>
      <c r="H216" s="10">
        <v>4.5</v>
      </c>
      <c r="I216" s="10" t="s">
        <v>14</v>
      </c>
      <c r="J216" s="10">
        <v>8</v>
      </c>
      <c r="K216" s="61"/>
      <c r="L216" s="478">
        <f t="shared" si="21"/>
        <v>33.951250000000002</v>
      </c>
      <c r="M216" s="436">
        <v>6000</v>
      </c>
      <c r="N216" s="449">
        <f t="shared" si="22"/>
        <v>203.70750000000001</v>
      </c>
      <c r="O216" s="12">
        <v>1</v>
      </c>
      <c r="P216" s="13">
        <v>1</v>
      </c>
      <c r="Q216" s="14">
        <f t="shared" si="23"/>
        <v>1</v>
      </c>
      <c r="R216" s="422">
        <f t="shared" si="24"/>
        <v>6</v>
      </c>
      <c r="S216" s="423">
        <f t="shared" si="25"/>
        <v>203.70750000000001</v>
      </c>
      <c r="T216" s="422">
        <f t="shared" si="26"/>
        <v>39.232723390155002</v>
      </c>
      <c r="U216" s="423">
        <f t="shared" si="27"/>
        <v>7.992</v>
      </c>
      <c r="V216" s="24"/>
    </row>
    <row r="217" spans="1:22" ht="12.75">
      <c r="A217" s="173"/>
      <c r="B217" s="9"/>
      <c r="C217" s="413" t="s">
        <v>119</v>
      </c>
      <c r="D217" s="10">
        <v>267</v>
      </c>
      <c r="E217" s="10" t="s">
        <v>14</v>
      </c>
      <c r="F217" s="10">
        <v>100</v>
      </c>
      <c r="G217" s="10" t="s">
        <v>14</v>
      </c>
      <c r="H217" s="10">
        <v>4.5</v>
      </c>
      <c r="I217" s="10" t="s">
        <v>14</v>
      </c>
      <c r="J217" s="10">
        <v>8</v>
      </c>
      <c r="K217" s="61"/>
      <c r="L217" s="478">
        <f t="shared" si="21"/>
        <v>21.426575</v>
      </c>
      <c r="M217" s="436">
        <v>6000</v>
      </c>
      <c r="N217" s="449">
        <f t="shared" si="22"/>
        <v>128.55945</v>
      </c>
      <c r="O217" s="12">
        <v>1</v>
      </c>
      <c r="P217" s="13">
        <v>1</v>
      </c>
      <c r="Q217" s="14">
        <f t="shared" si="23"/>
        <v>1</v>
      </c>
      <c r="R217" s="422">
        <f t="shared" si="24"/>
        <v>6</v>
      </c>
      <c r="S217" s="423">
        <f t="shared" si="25"/>
        <v>128.55945</v>
      </c>
      <c r="T217" s="422">
        <f t="shared" si="26"/>
        <v>43.590727869479842</v>
      </c>
      <c r="U217" s="423">
        <f t="shared" si="27"/>
        <v>5.6040000000000001</v>
      </c>
      <c r="V217" s="24"/>
    </row>
    <row r="218" spans="1:22" ht="12.75">
      <c r="A218" s="173"/>
      <c r="B218" s="9"/>
      <c r="C218" s="413" t="s">
        <v>119</v>
      </c>
      <c r="D218" s="10">
        <v>267</v>
      </c>
      <c r="E218" s="10" t="s">
        <v>14</v>
      </c>
      <c r="F218" s="10">
        <v>125</v>
      </c>
      <c r="G218" s="10" t="s">
        <v>14</v>
      </c>
      <c r="H218" s="10">
        <v>4.5</v>
      </c>
      <c r="I218" s="10" t="s">
        <v>14</v>
      </c>
      <c r="J218" s="10">
        <v>8</v>
      </c>
      <c r="K218" s="61"/>
      <c r="L218" s="478">
        <f t="shared" si="21"/>
        <v>24.566574999999997</v>
      </c>
      <c r="M218" s="436">
        <v>6000</v>
      </c>
      <c r="N218" s="449">
        <f t="shared" si="22"/>
        <v>147.39944999999997</v>
      </c>
      <c r="O218" s="12">
        <v>1</v>
      </c>
      <c r="P218" s="13">
        <v>1</v>
      </c>
      <c r="Q218" s="14">
        <f t="shared" si="23"/>
        <v>1</v>
      </c>
      <c r="R218" s="422">
        <f t="shared" si="24"/>
        <v>6</v>
      </c>
      <c r="S218" s="423">
        <f t="shared" si="25"/>
        <v>147.39944999999997</v>
      </c>
      <c r="T218" s="422">
        <f t="shared" si="26"/>
        <v>42.089709289960041</v>
      </c>
      <c r="U218" s="423">
        <f t="shared" si="27"/>
        <v>6.2039999999999988</v>
      </c>
      <c r="V218" s="24"/>
    </row>
    <row r="219" spans="1:22" ht="12.75">
      <c r="A219" s="173"/>
      <c r="B219" s="9"/>
      <c r="C219" s="413" t="s">
        <v>119</v>
      </c>
      <c r="D219" s="10">
        <v>273</v>
      </c>
      <c r="E219" s="10" t="s">
        <v>14</v>
      </c>
      <c r="F219" s="10">
        <v>100</v>
      </c>
      <c r="G219" s="10" t="s">
        <v>14</v>
      </c>
      <c r="H219" s="10">
        <v>4.5</v>
      </c>
      <c r="I219" s="10" t="s">
        <v>14</v>
      </c>
      <c r="J219" s="10">
        <v>8</v>
      </c>
      <c r="K219" s="61"/>
      <c r="L219" s="478">
        <f t="shared" si="21"/>
        <v>21.638524999999998</v>
      </c>
      <c r="M219" s="436">
        <v>6000</v>
      </c>
      <c r="N219" s="449">
        <f t="shared" si="22"/>
        <v>129.83114999999998</v>
      </c>
      <c r="O219" s="12">
        <v>1</v>
      </c>
      <c r="P219" s="13">
        <v>1</v>
      </c>
      <c r="Q219" s="14">
        <f t="shared" si="23"/>
        <v>1</v>
      </c>
      <c r="R219" s="422">
        <f t="shared" si="24"/>
        <v>6</v>
      </c>
      <c r="S219" s="423">
        <f t="shared" si="25"/>
        <v>129.83114999999998</v>
      </c>
      <c r="T219" s="422">
        <f t="shared" si="26"/>
        <v>43.718321835707386</v>
      </c>
      <c r="U219" s="423">
        <f t="shared" si="27"/>
        <v>5.6760000000000002</v>
      </c>
      <c r="V219" s="24"/>
    </row>
    <row r="220" spans="1:22" ht="12.75">
      <c r="A220" s="173"/>
      <c r="B220" s="9"/>
      <c r="C220" s="413" t="s">
        <v>119</v>
      </c>
      <c r="D220" s="10">
        <v>273</v>
      </c>
      <c r="E220" s="10" t="s">
        <v>14</v>
      </c>
      <c r="F220" s="10">
        <v>125</v>
      </c>
      <c r="G220" s="10" t="s">
        <v>14</v>
      </c>
      <c r="H220" s="10">
        <v>4.5</v>
      </c>
      <c r="I220" s="10" t="s">
        <v>14</v>
      </c>
      <c r="J220" s="10">
        <v>8</v>
      </c>
      <c r="K220" s="61"/>
      <c r="L220" s="478">
        <f t="shared" si="21"/>
        <v>24.778524999999998</v>
      </c>
      <c r="M220" s="436">
        <v>6000</v>
      </c>
      <c r="N220" s="449">
        <f t="shared" si="22"/>
        <v>148.67114999999998</v>
      </c>
      <c r="O220" s="12">
        <v>1</v>
      </c>
      <c r="P220" s="13">
        <v>1</v>
      </c>
      <c r="Q220" s="14">
        <f t="shared" si="23"/>
        <v>1</v>
      </c>
      <c r="R220" s="422">
        <f t="shared" si="24"/>
        <v>6</v>
      </c>
      <c r="S220" s="423">
        <f t="shared" si="25"/>
        <v>148.67114999999998</v>
      </c>
      <c r="T220" s="422">
        <f t="shared" si="26"/>
        <v>42.213973592051993</v>
      </c>
      <c r="U220" s="423">
        <f t="shared" si="27"/>
        <v>6.2759999999999998</v>
      </c>
      <c r="V220" s="24"/>
    </row>
    <row r="221" spans="1:22" ht="12.75">
      <c r="A221" s="173"/>
      <c r="B221" s="9"/>
      <c r="C221" s="413" t="s">
        <v>119</v>
      </c>
      <c r="D221" s="10">
        <v>300</v>
      </c>
      <c r="E221" s="10" t="s">
        <v>14</v>
      </c>
      <c r="F221" s="10">
        <v>100</v>
      </c>
      <c r="G221" s="10" t="s">
        <v>14</v>
      </c>
      <c r="H221" s="10">
        <v>3</v>
      </c>
      <c r="I221" s="10" t="s">
        <v>14</v>
      </c>
      <c r="J221" s="10">
        <v>3</v>
      </c>
      <c r="K221" s="61"/>
      <c r="L221" s="478">
        <f t="shared" si="21"/>
        <v>11.633699999999999</v>
      </c>
      <c r="M221" s="436">
        <v>6000</v>
      </c>
      <c r="N221" s="449">
        <f t="shared" si="22"/>
        <v>69.802199999999999</v>
      </c>
      <c r="O221" s="12">
        <v>1</v>
      </c>
      <c r="P221" s="13">
        <v>1</v>
      </c>
      <c r="Q221" s="14">
        <f t="shared" si="23"/>
        <v>1</v>
      </c>
      <c r="R221" s="422">
        <f t="shared" si="24"/>
        <v>6</v>
      </c>
      <c r="S221" s="423">
        <f t="shared" si="25"/>
        <v>69.802199999999999</v>
      </c>
      <c r="T221" s="422">
        <f t="shared" si="26"/>
        <v>85.957176134849618</v>
      </c>
      <c r="U221" s="423">
        <f t="shared" si="27"/>
        <v>6</v>
      </c>
      <c r="V221" s="24"/>
    </row>
    <row r="222" spans="1:22" ht="12.75">
      <c r="A222" s="173"/>
      <c r="B222" s="9"/>
      <c r="C222" s="413" t="s">
        <v>119</v>
      </c>
      <c r="D222" s="10">
        <v>300</v>
      </c>
      <c r="E222" s="10" t="s">
        <v>14</v>
      </c>
      <c r="F222" s="10">
        <v>100</v>
      </c>
      <c r="G222" s="10" t="s">
        <v>14</v>
      </c>
      <c r="H222" s="10">
        <v>3.2</v>
      </c>
      <c r="I222" s="10" t="s">
        <v>14</v>
      </c>
      <c r="J222" s="10">
        <v>3.2</v>
      </c>
      <c r="K222" s="61"/>
      <c r="L222" s="478">
        <f t="shared" si="21"/>
        <v>12.399232</v>
      </c>
      <c r="M222" s="436">
        <v>6000</v>
      </c>
      <c r="N222" s="449">
        <f t="shared" si="22"/>
        <v>74.395391999999987</v>
      </c>
      <c r="O222" s="12">
        <v>1</v>
      </c>
      <c r="P222" s="13">
        <v>1</v>
      </c>
      <c r="Q222" s="14">
        <f t="shared" si="23"/>
        <v>1</v>
      </c>
      <c r="R222" s="422">
        <f t="shared" si="24"/>
        <v>6</v>
      </c>
      <c r="S222" s="423">
        <f t="shared" si="25"/>
        <v>74.395391999999987</v>
      </c>
      <c r="T222" s="422">
        <f t="shared" si="26"/>
        <v>80.650156396783288</v>
      </c>
      <c r="U222" s="423">
        <f t="shared" si="27"/>
        <v>5.9999999999999991</v>
      </c>
      <c r="V222" s="24"/>
    </row>
    <row r="223" spans="1:22" ht="12.75">
      <c r="A223" s="173"/>
      <c r="B223" s="9"/>
      <c r="C223" s="413" t="s">
        <v>119</v>
      </c>
      <c r="D223" s="10">
        <v>300</v>
      </c>
      <c r="E223" s="10" t="s">
        <v>14</v>
      </c>
      <c r="F223" s="10">
        <v>100</v>
      </c>
      <c r="G223" s="10" t="s">
        <v>14</v>
      </c>
      <c r="H223" s="10">
        <v>3.2</v>
      </c>
      <c r="I223" s="10" t="s">
        <v>14</v>
      </c>
      <c r="J223" s="10">
        <v>4.5</v>
      </c>
      <c r="K223" s="61"/>
      <c r="L223" s="478">
        <f t="shared" si="21"/>
        <v>14.374919999999999</v>
      </c>
      <c r="M223" s="436">
        <v>6000</v>
      </c>
      <c r="N223" s="449">
        <f t="shared" si="22"/>
        <v>86.249520000000004</v>
      </c>
      <c r="O223" s="12">
        <v>1</v>
      </c>
      <c r="P223" s="13">
        <v>1</v>
      </c>
      <c r="Q223" s="14">
        <f t="shared" si="23"/>
        <v>1</v>
      </c>
      <c r="R223" s="422">
        <f t="shared" si="24"/>
        <v>6</v>
      </c>
      <c r="S223" s="423">
        <f t="shared" si="25"/>
        <v>86.249520000000004</v>
      </c>
      <c r="T223" s="422">
        <f t="shared" si="26"/>
        <v>69.565604539016562</v>
      </c>
      <c r="U223" s="423">
        <f t="shared" si="27"/>
        <v>6</v>
      </c>
      <c r="V223" s="24"/>
    </row>
    <row r="224" spans="1:22" ht="12.75">
      <c r="A224" s="173"/>
      <c r="B224" s="9"/>
      <c r="C224" s="413" t="s">
        <v>119</v>
      </c>
      <c r="D224" s="10">
        <v>300</v>
      </c>
      <c r="E224" s="10" t="s">
        <v>14</v>
      </c>
      <c r="F224" s="10">
        <v>100</v>
      </c>
      <c r="G224" s="10" t="s">
        <v>14</v>
      </c>
      <c r="H224" s="10">
        <v>4.5</v>
      </c>
      <c r="I224" s="10" t="s">
        <v>14</v>
      </c>
      <c r="J224" s="10">
        <v>6</v>
      </c>
      <c r="K224" s="61"/>
      <c r="L224" s="478">
        <f t="shared" si="21"/>
        <v>19.593599999999999</v>
      </c>
      <c r="M224" s="436">
        <v>6000</v>
      </c>
      <c r="N224" s="449">
        <f t="shared" si="22"/>
        <v>117.56159999999998</v>
      </c>
      <c r="O224" s="12">
        <v>1</v>
      </c>
      <c r="P224" s="13">
        <v>1</v>
      </c>
      <c r="Q224" s="14">
        <f t="shared" si="23"/>
        <v>1</v>
      </c>
      <c r="R224" s="422">
        <f t="shared" si="24"/>
        <v>6</v>
      </c>
      <c r="S224" s="423">
        <f t="shared" si="25"/>
        <v>117.56159999999998</v>
      </c>
      <c r="T224" s="422">
        <f t="shared" si="26"/>
        <v>51.037073330066967</v>
      </c>
      <c r="U224" s="423">
        <f t="shared" si="27"/>
        <v>6</v>
      </c>
      <c r="V224" s="24"/>
    </row>
    <row r="225" spans="1:22" ht="12.75">
      <c r="A225" s="173"/>
      <c r="B225" s="9"/>
      <c r="C225" s="413" t="s">
        <v>119</v>
      </c>
      <c r="D225" s="10">
        <v>300</v>
      </c>
      <c r="E225" s="10" t="s">
        <v>14</v>
      </c>
      <c r="F225" s="10">
        <v>120</v>
      </c>
      <c r="G225" s="10" t="s">
        <v>14</v>
      </c>
      <c r="H225" s="10">
        <v>4</v>
      </c>
      <c r="I225" s="10" t="s">
        <v>14</v>
      </c>
      <c r="J225" s="10">
        <v>6</v>
      </c>
      <c r="K225" s="61"/>
      <c r="L225" s="478">
        <f t="shared" si="21"/>
        <v>20.347200000000001</v>
      </c>
      <c r="M225" s="436">
        <v>6000</v>
      </c>
      <c r="N225" s="449">
        <f t="shared" si="22"/>
        <v>122.08320000000001</v>
      </c>
      <c r="O225" s="12">
        <v>1</v>
      </c>
      <c r="P225" s="13">
        <v>1</v>
      </c>
      <c r="Q225" s="14">
        <f t="shared" si="23"/>
        <v>1</v>
      </c>
      <c r="R225" s="422">
        <f t="shared" si="24"/>
        <v>6</v>
      </c>
      <c r="S225" s="423">
        <f t="shared" si="25"/>
        <v>122.08320000000001</v>
      </c>
      <c r="T225" s="422">
        <f t="shared" si="26"/>
        <v>53.07855626326964</v>
      </c>
      <c r="U225" s="423">
        <f t="shared" si="27"/>
        <v>6.48</v>
      </c>
      <c r="V225" s="24"/>
    </row>
    <row r="226" spans="1:22" ht="12.75">
      <c r="A226" s="173"/>
      <c r="B226" s="9"/>
      <c r="C226" s="413" t="s">
        <v>119</v>
      </c>
      <c r="D226" s="10">
        <v>300</v>
      </c>
      <c r="E226" s="10" t="s">
        <v>14</v>
      </c>
      <c r="F226" s="10">
        <v>125</v>
      </c>
      <c r="G226" s="10" t="s">
        <v>14</v>
      </c>
      <c r="H226" s="10">
        <v>3</v>
      </c>
      <c r="I226" s="10" t="s">
        <v>14</v>
      </c>
      <c r="J226" s="10">
        <v>3</v>
      </c>
      <c r="K226" s="61"/>
      <c r="L226" s="478">
        <f t="shared" si="21"/>
        <v>12.811199999999999</v>
      </c>
      <c r="M226" s="436">
        <v>6000</v>
      </c>
      <c r="N226" s="449">
        <f t="shared" si="22"/>
        <v>76.867199999999997</v>
      </c>
      <c r="O226" s="12">
        <v>1</v>
      </c>
      <c r="P226" s="13">
        <v>1</v>
      </c>
      <c r="Q226" s="14">
        <f t="shared" si="23"/>
        <v>1</v>
      </c>
      <c r="R226" s="422">
        <f t="shared" si="24"/>
        <v>6</v>
      </c>
      <c r="S226" s="423">
        <f t="shared" si="25"/>
        <v>76.867199999999997</v>
      </c>
      <c r="T226" s="422">
        <f t="shared" si="26"/>
        <v>85.862370425877359</v>
      </c>
      <c r="U226" s="423">
        <f t="shared" si="27"/>
        <v>6.6</v>
      </c>
      <c r="V226" s="24"/>
    </row>
    <row r="227" spans="1:22" ht="12.75">
      <c r="A227" s="173"/>
      <c r="B227" s="9"/>
      <c r="C227" s="413" t="s">
        <v>119</v>
      </c>
      <c r="D227" s="10">
        <v>300</v>
      </c>
      <c r="E227" s="10" t="s">
        <v>14</v>
      </c>
      <c r="F227" s="10">
        <v>125</v>
      </c>
      <c r="G227" s="10" t="s">
        <v>14</v>
      </c>
      <c r="H227" s="10">
        <v>3.5</v>
      </c>
      <c r="I227" s="10" t="s">
        <v>14</v>
      </c>
      <c r="J227" s="10">
        <v>3.5</v>
      </c>
      <c r="K227" s="61"/>
      <c r="L227" s="478">
        <f t="shared" si="21"/>
        <v>14.918925</v>
      </c>
      <c r="M227" s="436">
        <v>6000</v>
      </c>
      <c r="N227" s="449">
        <f t="shared" si="22"/>
        <v>89.513550000000009</v>
      </c>
      <c r="O227" s="12">
        <v>1</v>
      </c>
      <c r="P227" s="13">
        <v>1</v>
      </c>
      <c r="Q227" s="14">
        <f t="shared" si="23"/>
        <v>1</v>
      </c>
      <c r="R227" s="422">
        <f t="shared" si="24"/>
        <v>6</v>
      </c>
      <c r="S227" s="423">
        <f t="shared" si="25"/>
        <v>89.513550000000009</v>
      </c>
      <c r="T227" s="422">
        <f t="shared" si="26"/>
        <v>73.731854004226179</v>
      </c>
      <c r="U227" s="423">
        <f t="shared" si="27"/>
        <v>6.6000000000000005</v>
      </c>
      <c r="V227" s="24"/>
    </row>
    <row r="228" spans="1:22" ht="12.75">
      <c r="A228" s="173"/>
      <c r="B228" s="9"/>
      <c r="C228" s="413" t="s">
        <v>119</v>
      </c>
      <c r="D228" s="10">
        <v>300</v>
      </c>
      <c r="E228" s="10" t="s">
        <v>14</v>
      </c>
      <c r="F228" s="10">
        <v>125</v>
      </c>
      <c r="G228" s="10" t="s">
        <v>14</v>
      </c>
      <c r="H228" s="10">
        <v>3.5</v>
      </c>
      <c r="I228" s="10" t="s">
        <v>14</v>
      </c>
      <c r="J228" s="10">
        <v>4.5</v>
      </c>
      <c r="K228" s="61"/>
      <c r="L228" s="478">
        <f t="shared" si="21"/>
        <v>16.826474999999999</v>
      </c>
      <c r="M228" s="436">
        <v>6000</v>
      </c>
      <c r="N228" s="449">
        <f t="shared" si="22"/>
        <v>100.95885</v>
      </c>
      <c r="O228" s="12">
        <v>1</v>
      </c>
      <c r="P228" s="13">
        <v>1</v>
      </c>
      <c r="Q228" s="14">
        <f t="shared" si="23"/>
        <v>1</v>
      </c>
      <c r="R228" s="422">
        <f t="shared" si="24"/>
        <v>6</v>
      </c>
      <c r="S228" s="423">
        <f t="shared" si="25"/>
        <v>100.95885</v>
      </c>
      <c r="T228" s="422">
        <f t="shared" si="26"/>
        <v>65.373169365538544</v>
      </c>
      <c r="U228" s="423">
        <f t="shared" si="27"/>
        <v>6.6000000000000005</v>
      </c>
      <c r="V228" s="24"/>
    </row>
    <row r="229" spans="1:22" ht="12.75">
      <c r="A229" s="173"/>
      <c r="B229" s="9"/>
      <c r="C229" s="413" t="s">
        <v>119</v>
      </c>
      <c r="D229" s="10">
        <v>300</v>
      </c>
      <c r="E229" s="10" t="s">
        <v>14</v>
      </c>
      <c r="F229" s="10">
        <v>125</v>
      </c>
      <c r="G229" s="10" t="s">
        <v>14</v>
      </c>
      <c r="H229" s="10">
        <v>4.5</v>
      </c>
      <c r="I229" s="10" t="s">
        <v>14</v>
      </c>
      <c r="J229" s="10">
        <v>6</v>
      </c>
      <c r="K229" s="61"/>
      <c r="L229" s="478">
        <f t="shared" si="21"/>
        <v>21.948599999999999</v>
      </c>
      <c r="M229" s="436">
        <v>6000</v>
      </c>
      <c r="N229" s="449">
        <f t="shared" si="22"/>
        <v>131.69159999999999</v>
      </c>
      <c r="O229" s="12">
        <v>1</v>
      </c>
      <c r="P229" s="13">
        <v>1</v>
      </c>
      <c r="Q229" s="14">
        <f t="shared" si="23"/>
        <v>1</v>
      </c>
      <c r="R229" s="422">
        <f t="shared" si="24"/>
        <v>6</v>
      </c>
      <c r="S229" s="423">
        <f t="shared" si="25"/>
        <v>131.69159999999999</v>
      </c>
      <c r="T229" s="422">
        <f t="shared" si="26"/>
        <v>50.117091750726701</v>
      </c>
      <c r="U229" s="423">
        <f t="shared" si="27"/>
        <v>6.6</v>
      </c>
      <c r="V229" s="24"/>
    </row>
    <row r="230" spans="1:22" ht="12.75">
      <c r="A230" s="173"/>
      <c r="B230" s="9"/>
      <c r="C230" s="413" t="s">
        <v>119</v>
      </c>
      <c r="D230" s="10">
        <v>300</v>
      </c>
      <c r="E230" s="10" t="s">
        <v>14</v>
      </c>
      <c r="F230" s="10">
        <v>125</v>
      </c>
      <c r="G230" s="10" t="s">
        <v>14</v>
      </c>
      <c r="H230" s="10">
        <v>4.5</v>
      </c>
      <c r="I230" s="10" t="s">
        <v>14</v>
      </c>
      <c r="J230" s="10">
        <v>8</v>
      </c>
      <c r="K230" s="61"/>
      <c r="L230" s="478">
        <f t="shared" si="21"/>
        <v>25.732299999999999</v>
      </c>
      <c r="M230" s="436">
        <v>6000</v>
      </c>
      <c r="N230" s="449">
        <f t="shared" si="22"/>
        <v>154.3938</v>
      </c>
      <c r="O230" s="12">
        <v>1</v>
      </c>
      <c r="P230" s="13">
        <v>1</v>
      </c>
      <c r="Q230" s="14">
        <f t="shared" si="23"/>
        <v>1</v>
      </c>
      <c r="R230" s="422">
        <f t="shared" si="24"/>
        <v>6</v>
      </c>
      <c r="S230" s="423">
        <f t="shared" si="25"/>
        <v>154.3938</v>
      </c>
      <c r="T230" s="422">
        <f t="shared" si="26"/>
        <v>42.747830547599712</v>
      </c>
      <c r="U230" s="423">
        <f t="shared" si="27"/>
        <v>6.6</v>
      </c>
      <c r="V230" s="24"/>
    </row>
    <row r="231" spans="1:22" ht="12.75">
      <c r="A231" s="173"/>
      <c r="B231" s="9"/>
      <c r="C231" s="413" t="s">
        <v>119</v>
      </c>
      <c r="D231" s="10">
        <v>300</v>
      </c>
      <c r="E231" s="10" t="s">
        <v>14</v>
      </c>
      <c r="F231" s="10">
        <v>140</v>
      </c>
      <c r="G231" s="10" t="s">
        <v>14</v>
      </c>
      <c r="H231" s="10">
        <v>4.5</v>
      </c>
      <c r="I231" s="10" t="s">
        <v>14</v>
      </c>
      <c r="J231" s="10">
        <v>6</v>
      </c>
      <c r="K231" s="61"/>
      <c r="L231" s="478">
        <f t="shared" si="21"/>
        <v>23.361599999999999</v>
      </c>
      <c r="M231" s="436">
        <v>6000</v>
      </c>
      <c r="N231" s="449">
        <f t="shared" si="22"/>
        <v>140.1696</v>
      </c>
      <c r="O231" s="12">
        <v>1</v>
      </c>
      <c r="P231" s="13">
        <v>1</v>
      </c>
      <c r="Q231" s="14">
        <f t="shared" si="23"/>
        <v>1</v>
      </c>
      <c r="R231" s="422">
        <f t="shared" si="24"/>
        <v>6</v>
      </c>
      <c r="S231" s="423">
        <f t="shared" si="25"/>
        <v>140.1696</v>
      </c>
      <c r="T231" s="422">
        <f t="shared" si="26"/>
        <v>49.654133278542567</v>
      </c>
      <c r="U231" s="423">
        <f t="shared" si="27"/>
        <v>6.96</v>
      </c>
      <c r="V231" s="24"/>
    </row>
    <row r="232" spans="1:22" ht="12.75">
      <c r="A232" s="173"/>
      <c r="B232" s="9"/>
      <c r="C232" s="413" t="s">
        <v>119</v>
      </c>
      <c r="D232" s="10">
        <v>300</v>
      </c>
      <c r="E232" s="10" t="s">
        <v>14</v>
      </c>
      <c r="F232" s="10">
        <v>150</v>
      </c>
      <c r="G232" s="10" t="s">
        <v>14</v>
      </c>
      <c r="H232" s="10">
        <v>3</v>
      </c>
      <c r="I232" s="10" t="s">
        <v>14</v>
      </c>
      <c r="J232" s="10">
        <v>3</v>
      </c>
      <c r="K232" s="61"/>
      <c r="L232" s="478">
        <f t="shared" si="21"/>
        <v>13.9887</v>
      </c>
      <c r="M232" s="436">
        <v>6000</v>
      </c>
      <c r="N232" s="449">
        <f t="shared" si="22"/>
        <v>83.932199999999995</v>
      </c>
      <c r="O232" s="12">
        <v>1</v>
      </c>
      <c r="P232" s="13">
        <v>1</v>
      </c>
      <c r="Q232" s="14">
        <f t="shared" si="23"/>
        <v>1</v>
      </c>
      <c r="R232" s="422">
        <f t="shared" si="24"/>
        <v>6</v>
      </c>
      <c r="S232" s="423">
        <f t="shared" si="25"/>
        <v>83.932199999999995</v>
      </c>
      <c r="T232" s="422">
        <f t="shared" si="26"/>
        <v>85.783525273971136</v>
      </c>
      <c r="U232" s="423">
        <f t="shared" si="27"/>
        <v>7.2</v>
      </c>
      <c r="V232" s="24"/>
    </row>
    <row r="233" spans="1:22" ht="12.75">
      <c r="A233" s="173"/>
      <c r="B233" s="9"/>
      <c r="C233" s="413" t="s">
        <v>119</v>
      </c>
      <c r="D233" s="10">
        <v>300</v>
      </c>
      <c r="E233" s="10" t="s">
        <v>14</v>
      </c>
      <c r="F233" s="10">
        <v>150</v>
      </c>
      <c r="G233" s="10" t="s">
        <v>14</v>
      </c>
      <c r="H233" s="10">
        <v>4</v>
      </c>
      <c r="I233" s="10" t="s">
        <v>14</v>
      </c>
      <c r="J233" s="10">
        <v>5</v>
      </c>
      <c r="K233" s="61"/>
      <c r="L233" s="478">
        <f t="shared" si="21"/>
        <v>20.881</v>
      </c>
      <c r="M233" s="436">
        <v>6000</v>
      </c>
      <c r="N233" s="449">
        <f t="shared" si="22"/>
        <v>125.286</v>
      </c>
      <c r="O233" s="12">
        <v>1</v>
      </c>
      <c r="P233" s="13">
        <v>1</v>
      </c>
      <c r="Q233" s="14">
        <f t="shared" si="23"/>
        <v>1</v>
      </c>
      <c r="R233" s="422">
        <f t="shared" si="24"/>
        <v>6</v>
      </c>
      <c r="S233" s="423">
        <f t="shared" si="25"/>
        <v>125.286</v>
      </c>
      <c r="T233" s="422">
        <f t="shared" si="26"/>
        <v>57.468512044442313</v>
      </c>
      <c r="U233" s="423">
        <f t="shared" si="27"/>
        <v>7.2</v>
      </c>
      <c r="V233" s="24"/>
    </row>
    <row r="234" spans="1:22" ht="12.75">
      <c r="A234" s="173"/>
      <c r="B234" s="9"/>
      <c r="C234" s="413" t="s">
        <v>119</v>
      </c>
      <c r="D234" s="10">
        <v>300</v>
      </c>
      <c r="E234" s="10" t="s">
        <v>14</v>
      </c>
      <c r="F234" s="10">
        <v>150</v>
      </c>
      <c r="G234" s="10" t="s">
        <v>14</v>
      </c>
      <c r="H234" s="10">
        <v>4</v>
      </c>
      <c r="I234" s="10" t="s">
        <v>14</v>
      </c>
      <c r="J234" s="10">
        <v>6</v>
      </c>
      <c r="K234" s="61"/>
      <c r="L234" s="478">
        <f t="shared" si="21"/>
        <v>23.173200000000001</v>
      </c>
      <c r="M234" s="436">
        <v>6000</v>
      </c>
      <c r="N234" s="449">
        <f t="shared" si="22"/>
        <v>139.03920000000002</v>
      </c>
      <c r="O234" s="12">
        <v>1</v>
      </c>
      <c r="P234" s="13">
        <v>1</v>
      </c>
      <c r="Q234" s="14">
        <f t="shared" si="23"/>
        <v>1</v>
      </c>
      <c r="R234" s="422">
        <f t="shared" si="24"/>
        <v>6</v>
      </c>
      <c r="S234" s="423">
        <f t="shared" si="25"/>
        <v>139.03920000000002</v>
      </c>
      <c r="T234" s="422">
        <f t="shared" si="26"/>
        <v>51.783957330019156</v>
      </c>
      <c r="U234" s="423">
        <f t="shared" si="27"/>
        <v>7.2000000000000011</v>
      </c>
      <c r="V234" s="24"/>
    </row>
    <row r="235" spans="1:22" ht="12.75">
      <c r="A235" s="173"/>
      <c r="B235" s="9"/>
      <c r="C235" s="413" t="s">
        <v>119</v>
      </c>
      <c r="D235" s="10">
        <v>300</v>
      </c>
      <c r="E235" s="10" t="s">
        <v>14</v>
      </c>
      <c r="F235" s="10">
        <v>150</v>
      </c>
      <c r="G235" s="10" t="s">
        <v>14</v>
      </c>
      <c r="H235" s="10">
        <v>4</v>
      </c>
      <c r="I235" s="10" t="s">
        <v>14</v>
      </c>
      <c r="J235" s="10">
        <v>8</v>
      </c>
      <c r="K235" s="61"/>
      <c r="L235" s="478">
        <f t="shared" si="21"/>
        <v>27.7576</v>
      </c>
      <c r="M235" s="436">
        <v>6000</v>
      </c>
      <c r="N235" s="449">
        <f t="shared" si="22"/>
        <v>166.54560000000001</v>
      </c>
      <c r="O235" s="12">
        <v>1</v>
      </c>
      <c r="P235" s="13">
        <v>1</v>
      </c>
      <c r="Q235" s="14">
        <f t="shared" si="23"/>
        <v>1</v>
      </c>
      <c r="R235" s="422">
        <f t="shared" si="24"/>
        <v>6</v>
      </c>
      <c r="S235" s="423">
        <f t="shared" si="25"/>
        <v>166.54560000000001</v>
      </c>
      <c r="T235" s="422">
        <f t="shared" si="26"/>
        <v>43.231403291350837</v>
      </c>
      <c r="U235" s="423">
        <f t="shared" si="27"/>
        <v>7.2</v>
      </c>
      <c r="V235" s="24"/>
    </row>
    <row r="236" spans="1:22" ht="12.75">
      <c r="A236" s="173"/>
      <c r="B236" s="9"/>
      <c r="C236" s="413" t="s">
        <v>119</v>
      </c>
      <c r="D236" s="10">
        <v>300</v>
      </c>
      <c r="E236" s="10" t="s">
        <v>14</v>
      </c>
      <c r="F236" s="10">
        <v>150</v>
      </c>
      <c r="G236" s="10" t="s">
        <v>14</v>
      </c>
      <c r="H236" s="10">
        <v>5</v>
      </c>
      <c r="I236" s="10" t="s">
        <v>14</v>
      </c>
      <c r="J236" s="10">
        <v>5</v>
      </c>
      <c r="K236" s="61"/>
      <c r="L236" s="478">
        <f t="shared" si="21"/>
        <v>23.157499999999999</v>
      </c>
      <c r="M236" s="436">
        <v>6000</v>
      </c>
      <c r="N236" s="449">
        <f t="shared" si="22"/>
        <v>138.94499999999999</v>
      </c>
      <c r="O236" s="12">
        <v>1</v>
      </c>
      <c r="P236" s="13">
        <v>1</v>
      </c>
      <c r="Q236" s="14">
        <f t="shared" si="23"/>
        <v>1</v>
      </c>
      <c r="R236" s="422">
        <f t="shared" si="24"/>
        <v>6</v>
      </c>
      <c r="S236" s="423">
        <f t="shared" si="25"/>
        <v>138.94499999999999</v>
      </c>
      <c r="T236" s="422">
        <f t="shared" si="26"/>
        <v>51.81906509770053</v>
      </c>
      <c r="U236" s="423">
        <f t="shared" si="27"/>
        <v>7.2</v>
      </c>
      <c r="V236" s="24"/>
    </row>
    <row r="237" spans="1:22" ht="12.75">
      <c r="A237" s="173"/>
      <c r="B237" s="9"/>
      <c r="C237" s="413" t="s">
        <v>119</v>
      </c>
      <c r="D237" s="10">
        <v>300</v>
      </c>
      <c r="E237" s="10" t="s">
        <v>14</v>
      </c>
      <c r="F237" s="10">
        <v>150</v>
      </c>
      <c r="G237" s="10" t="s">
        <v>14</v>
      </c>
      <c r="H237" s="15">
        <v>5</v>
      </c>
      <c r="I237" s="10" t="s">
        <v>14</v>
      </c>
      <c r="J237" s="10">
        <v>6</v>
      </c>
      <c r="K237" s="61"/>
      <c r="L237" s="478">
        <f t="shared" si="21"/>
        <v>25.434000000000001</v>
      </c>
      <c r="M237" s="436">
        <v>6000</v>
      </c>
      <c r="N237" s="449">
        <f t="shared" si="22"/>
        <v>152.60400000000001</v>
      </c>
      <c r="O237" s="12">
        <v>1</v>
      </c>
      <c r="P237" s="13">
        <v>1</v>
      </c>
      <c r="Q237" s="14">
        <f t="shared" si="23"/>
        <v>1</v>
      </c>
      <c r="R237" s="422">
        <f t="shared" si="24"/>
        <v>6</v>
      </c>
      <c r="S237" s="423">
        <f t="shared" si="25"/>
        <v>152.60400000000001</v>
      </c>
      <c r="T237" s="422">
        <f t="shared" si="26"/>
        <v>47.180938900684119</v>
      </c>
      <c r="U237" s="423">
        <f t="shared" si="27"/>
        <v>7.2</v>
      </c>
      <c r="V237" s="24"/>
    </row>
    <row r="238" spans="1:22" ht="12.75">
      <c r="A238" s="173"/>
      <c r="B238" s="9"/>
      <c r="C238" s="413" t="s">
        <v>119</v>
      </c>
      <c r="D238" s="10">
        <v>300</v>
      </c>
      <c r="E238" s="10" t="s">
        <v>14</v>
      </c>
      <c r="F238" s="10">
        <v>150</v>
      </c>
      <c r="G238" s="10" t="s">
        <v>14</v>
      </c>
      <c r="H238" s="10">
        <v>5</v>
      </c>
      <c r="I238" s="10" t="s">
        <v>14</v>
      </c>
      <c r="J238" s="10">
        <v>8</v>
      </c>
      <c r="K238" s="61"/>
      <c r="L238" s="478">
        <f t="shared" si="21"/>
        <v>29.986999999999998</v>
      </c>
      <c r="M238" s="436">
        <v>6000</v>
      </c>
      <c r="N238" s="449">
        <f t="shared" si="22"/>
        <v>179.922</v>
      </c>
      <c r="O238" s="12">
        <v>1</v>
      </c>
      <c r="P238" s="13">
        <v>1</v>
      </c>
      <c r="Q238" s="14">
        <f t="shared" si="23"/>
        <v>1</v>
      </c>
      <c r="R238" s="422">
        <f t="shared" si="24"/>
        <v>6</v>
      </c>
      <c r="S238" s="423">
        <f t="shared" si="25"/>
        <v>179.922</v>
      </c>
      <c r="T238" s="422">
        <f t="shared" si="26"/>
        <v>40.017340847700673</v>
      </c>
      <c r="U238" s="423">
        <f t="shared" si="27"/>
        <v>7.2</v>
      </c>
      <c r="V238" s="24"/>
    </row>
    <row r="239" spans="1:22" ht="12.75">
      <c r="A239" s="173"/>
      <c r="B239" s="9"/>
      <c r="C239" s="413" t="s">
        <v>119</v>
      </c>
      <c r="D239" s="10">
        <v>300</v>
      </c>
      <c r="E239" s="10" t="s">
        <v>14</v>
      </c>
      <c r="F239" s="10">
        <v>150</v>
      </c>
      <c r="G239" s="10" t="s">
        <v>14</v>
      </c>
      <c r="H239" s="10">
        <v>6</v>
      </c>
      <c r="I239" s="10" t="s">
        <v>14</v>
      </c>
      <c r="J239" s="10">
        <v>6</v>
      </c>
      <c r="K239" s="61"/>
      <c r="L239" s="478">
        <f t="shared" si="21"/>
        <v>27.694800000000001</v>
      </c>
      <c r="M239" s="436">
        <v>6000</v>
      </c>
      <c r="N239" s="449">
        <f t="shared" si="22"/>
        <v>166.1688</v>
      </c>
      <c r="O239" s="12">
        <v>1</v>
      </c>
      <c r="P239" s="13">
        <v>1</v>
      </c>
      <c r="Q239" s="14">
        <f t="shared" si="23"/>
        <v>1</v>
      </c>
      <c r="R239" s="422">
        <f t="shared" si="24"/>
        <v>6</v>
      </c>
      <c r="S239" s="423">
        <f t="shared" si="25"/>
        <v>166.1688</v>
      </c>
      <c r="T239" s="422">
        <f t="shared" si="26"/>
        <v>43.329433684301748</v>
      </c>
      <c r="U239" s="423">
        <f t="shared" si="27"/>
        <v>7.2</v>
      </c>
      <c r="V239" s="24"/>
    </row>
    <row r="240" spans="1:22" ht="12.75">
      <c r="A240" s="173"/>
      <c r="B240" s="9"/>
      <c r="C240" s="413" t="s">
        <v>119</v>
      </c>
      <c r="D240" s="10">
        <v>300</v>
      </c>
      <c r="E240" s="10" t="s">
        <v>14</v>
      </c>
      <c r="F240" s="10">
        <v>150</v>
      </c>
      <c r="G240" s="10" t="s">
        <v>14</v>
      </c>
      <c r="H240" s="10">
        <v>6</v>
      </c>
      <c r="I240" s="10" t="s">
        <v>14</v>
      </c>
      <c r="J240" s="10">
        <v>8</v>
      </c>
      <c r="K240" s="61"/>
      <c r="L240" s="478">
        <f t="shared" si="21"/>
        <v>32.2164</v>
      </c>
      <c r="M240" s="436">
        <v>6000</v>
      </c>
      <c r="N240" s="449">
        <f t="shared" si="22"/>
        <v>193.29839999999999</v>
      </c>
      <c r="O240" s="12">
        <v>1</v>
      </c>
      <c r="P240" s="13">
        <v>1</v>
      </c>
      <c r="Q240" s="14">
        <f t="shared" si="23"/>
        <v>1</v>
      </c>
      <c r="R240" s="422">
        <f t="shared" si="24"/>
        <v>6</v>
      </c>
      <c r="S240" s="423">
        <f t="shared" si="25"/>
        <v>193.29839999999999</v>
      </c>
      <c r="T240" s="422">
        <f t="shared" si="26"/>
        <v>37.248109658434835</v>
      </c>
      <c r="U240" s="423">
        <f t="shared" si="27"/>
        <v>7.2</v>
      </c>
      <c r="V240" s="24"/>
    </row>
    <row r="241" spans="1:22" ht="12.75">
      <c r="A241" s="173"/>
      <c r="B241" s="9"/>
      <c r="C241" s="413" t="s">
        <v>119</v>
      </c>
      <c r="D241" s="10">
        <v>300</v>
      </c>
      <c r="E241" s="10" t="s">
        <v>14</v>
      </c>
      <c r="F241" s="10">
        <v>150</v>
      </c>
      <c r="G241" s="10" t="s">
        <v>14</v>
      </c>
      <c r="H241" s="10">
        <v>6</v>
      </c>
      <c r="I241" s="10" t="s">
        <v>14</v>
      </c>
      <c r="J241" s="10">
        <v>9</v>
      </c>
      <c r="K241" s="61"/>
      <c r="L241" s="478">
        <f t="shared" si="21"/>
        <v>34.477199999999996</v>
      </c>
      <c r="M241" s="436">
        <v>6000</v>
      </c>
      <c r="N241" s="449">
        <f t="shared" si="22"/>
        <v>206.86319999999998</v>
      </c>
      <c r="O241" s="12">
        <v>1</v>
      </c>
      <c r="P241" s="13">
        <v>1</v>
      </c>
      <c r="Q241" s="14">
        <f t="shared" si="23"/>
        <v>1</v>
      </c>
      <c r="R241" s="422">
        <f t="shared" si="24"/>
        <v>6</v>
      </c>
      <c r="S241" s="423">
        <f t="shared" si="25"/>
        <v>206.86319999999998</v>
      </c>
      <c r="T241" s="422">
        <f t="shared" si="26"/>
        <v>34.805610664439108</v>
      </c>
      <c r="U241" s="423">
        <f t="shared" si="27"/>
        <v>7.1999999999999993</v>
      </c>
      <c r="V241" s="24"/>
    </row>
    <row r="242" spans="1:22" ht="12.75">
      <c r="A242" s="173"/>
      <c r="B242" s="9"/>
      <c r="C242" s="413" t="s">
        <v>119</v>
      </c>
      <c r="D242" s="10">
        <v>300</v>
      </c>
      <c r="E242" s="10" t="s">
        <v>14</v>
      </c>
      <c r="F242" s="10">
        <v>150</v>
      </c>
      <c r="G242" s="10" t="s">
        <v>14</v>
      </c>
      <c r="H242" s="10">
        <v>3.2</v>
      </c>
      <c r="I242" s="10" t="s">
        <v>14</v>
      </c>
      <c r="J242" s="10">
        <v>6</v>
      </c>
      <c r="K242" s="61"/>
      <c r="L242" s="478">
        <f t="shared" si="21"/>
        <v>21.364559999999997</v>
      </c>
      <c r="M242" s="436">
        <v>6000</v>
      </c>
      <c r="N242" s="449">
        <f t="shared" si="22"/>
        <v>128.18735999999998</v>
      </c>
      <c r="O242" s="12">
        <v>1</v>
      </c>
      <c r="P242" s="13">
        <v>1</v>
      </c>
      <c r="Q242" s="14">
        <f t="shared" si="23"/>
        <v>1</v>
      </c>
      <c r="R242" s="422">
        <f t="shared" si="24"/>
        <v>6</v>
      </c>
      <c r="S242" s="423">
        <f t="shared" si="25"/>
        <v>128.18735999999998</v>
      </c>
      <c r="T242" s="422">
        <f t="shared" si="26"/>
        <v>56.167784405576342</v>
      </c>
      <c r="U242" s="423">
        <f t="shared" si="27"/>
        <v>7.2</v>
      </c>
      <c r="V242" s="24"/>
    </row>
    <row r="243" spans="1:22" ht="12.75">
      <c r="A243" s="173"/>
      <c r="B243" s="9"/>
      <c r="C243" s="413" t="s">
        <v>119</v>
      </c>
      <c r="D243" s="10">
        <v>300</v>
      </c>
      <c r="E243" s="10" t="s">
        <v>14</v>
      </c>
      <c r="F243" s="10">
        <v>150</v>
      </c>
      <c r="G243" s="10" t="s">
        <v>14</v>
      </c>
      <c r="H243" s="10">
        <v>3.2</v>
      </c>
      <c r="I243" s="10" t="s">
        <v>14</v>
      </c>
      <c r="J243" s="10">
        <v>4.5</v>
      </c>
      <c r="K243" s="61"/>
      <c r="L243" s="478">
        <f t="shared" si="21"/>
        <v>17.907419999999998</v>
      </c>
      <c r="M243" s="436">
        <v>6000</v>
      </c>
      <c r="N243" s="449">
        <f t="shared" si="22"/>
        <v>107.44451999999998</v>
      </c>
      <c r="O243" s="12">
        <v>1</v>
      </c>
      <c r="P243" s="13">
        <v>1</v>
      </c>
      <c r="Q243" s="14">
        <f t="shared" si="23"/>
        <v>1</v>
      </c>
      <c r="R243" s="422">
        <f t="shared" si="24"/>
        <v>6</v>
      </c>
      <c r="S243" s="423">
        <f t="shared" si="25"/>
        <v>107.44451999999998</v>
      </c>
      <c r="T243" s="422">
        <f t="shared" si="26"/>
        <v>67.011328265043218</v>
      </c>
      <c r="U243" s="423">
        <f t="shared" si="27"/>
        <v>7.2</v>
      </c>
      <c r="V243" s="24"/>
    </row>
    <row r="244" spans="1:22" ht="12.75">
      <c r="A244" s="173"/>
      <c r="B244" s="9"/>
      <c r="C244" s="413" t="s">
        <v>119</v>
      </c>
      <c r="D244" s="10">
        <v>300</v>
      </c>
      <c r="E244" s="10" t="s">
        <v>14</v>
      </c>
      <c r="F244" s="10">
        <v>150</v>
      </c>
      <c r="G244" s="10" t="s">
        <v>14</v>
      </c>
      <c r="H244" s="10">
        <v>3.5</v>
      </c>
      <c r="I244" s="10" t="s">
        <v>14</v>
      </c>
      <c r="J244" s="10">
        <v>4.5</v>
      </c>
      <c r="K244" s="61"/>
      <c r="L244" s="478">
        <f t="shared" si="21"/>
        <v>18.592724999999998</v>
      </c>
      <c r="M244" s="436">
        <v>6000</v>
      </c>
      <c r="N244" s="449">
        <f t="shared" si="22"/>
        <v>111.55634999999999</v>
      </c>
      <c r="O244" s="12">
        <v>1</v>
      </c>
      <c r="P244" s="13">
        <v>1</v>
      </c>
      <c r="Q244" s="14">
        <f t="shared" si="23"/>
        <v>1</v>
      </c>
      <c r="R244" s="422">
        <f t="shared" si="24"/>
        <v>6</v>
      </c>
      <c r="S244" s="423">
        <f t="shared" si="25"/>
        <v>111.55634999999999</v>
      </c>
      <c r="T244" s="422">
        <f t="shared" si="26"/>
        <v>64.54137303703466</v>
      </c>
      <c r="U244" s="423">
        <f t="shared" si="27"/>
        <v>7.2000000000000011</v>
      </c>
      <c r="V244" s="24"/>
    </row>
    <row r="245" spans="1:22" ht="12.75">
      <c r="A245" s="173"/>
      <c r="B245" s="9"/>
      <c r="C245" s="413" t="s">
        <v>119</v>
      </c>
      <c r="D245" s="10">
        <v>300</v>
      </c>
      <c r="E245" s="10" t="s">
        <v>14</v>
      </c>
      <c r="F245" s="10">
        <v>150</v>
      </c>
      <c r="G245" s="10" t="s">
        <v>14</v>
      </c>
      <c r="H245" s="10">
        <v>4.5</v>
      </c>
      <c r="I245" s="10" t="s">
        <v>14</v>
      </c>
      <c r="J245" s="10">
        <v>6</v>
      </c>
      <c r="K245" s="61"/>
      <c r="L245" s="478">
        <f t="shared" si="21"/>
        <v>24.303599999999999</v>
      </c>
      <c r="M245" s="436">
        <v>6000</v>
      </c>
      <c r="N245" s="449">
        <f t="shared" si="22"/>
        <v>145.82160000000002</v>
      </c>
      <c r="O245" s="12">
        <v>1</v>
      </c>
      <c r="P245" s="13">
        <v>1</v>
      </c>
      <c r="Q245" s="14">
        <f t="shared" si="23"/>
        <v>1</v>
      </c>
      <c r="R245" s="422">
        <f t="shared" si="24"/>
        <v>6</v>
      </c>
      <c r="S245" s="423">
        <f t="shared" si="25"/>
        <v>145.82160000000002</v>
      </c>
      <c r="T245" s="422">
        <f t="shared" si="26"/>
        <v>49.375401175134549</v>
      </c>
      <c r="U245" s="423">
        <f t="shared" si="27"/>
        <v>7.2000000000000011</v>
      </c>
      <c r="V245" s="24"/>
    </row>
    <row r="246" spans="1:22" ht="12.75">
      <c r="A246" s="173"/>
      <c r="B246" s="9"/>
      <c r="C246" s="413" t="s">
        <v>119</v>
      </c>
      <c r="D246" s="10">
        <v>300</v>
      </c>
      <c r="E246" s="10" t="s">
        <v>14</v>
      </c>
      <c r="F246" s="10">
        <v>150</v>
      </c>
      <c r="G246" s="10" t="s">
        <v>14</v>
      </c>
      <c r="H246" s="10">
        <v>4.5</v>
      </c>
      <c r="I246" s="10" t="s">
        <v>14</v>
      </c>
      <c r="J246" s="10">
        <v>8</v>
      </c>
      <c r="K246" s="61"/>
      <c r="L246" s="478">
        <f t="shared" si="21"/>
        <v>28.872299999999999</v>
      </c>
      <c r="M246" s="436">
        <v>6000</v>
      </c>
      <c r="N246" s="449">
        <f t="shared" si="22"/>
        <v>173.2338</v>
      </c>
      <c r="O246" s="12">
        <v>1</v>
      </c>
      <c r="P246" s="13">
        <v>1</v>
      </c>
      <c r="Q246" s="14">
        <f t="shared" si="23"/>
        <v>1</v>
      </c>
      <c r="R246" s="422">
        <f t="shared" si="24"/>
        <v>6</v>
      </c>
      <c r="S246" s="423">
        <f t="shared" si="25"/>
        <v>173.2338</v>
      </c>
      <c r="T246" s="422">
        <f t="shared" si="26"/>
        <v>41.562327905986017</v>
      </c>
      <c r="U246" s="423">
        <f t="shared" si="27"/>
        <v>7.2000000000000011</v>
      </c>
      <c r="V246" s="24"/>
    </row>
    <row r="247" spans="1:22" ht="12.75">
      <c r="A247" s="173"/>
      <c r="B247" s="9"/>
      <c r="C247" s="413" t="s">
        <v>119</v>
      </c>
      <c r="D247" s="10">
        <v>300</v>
      </c>
      <c r="E247" s="10" t="s">
        <v>14</v>
      </c>
      <c r="F247" s="10">
        <v>150</v>
      </c>
      <c r="G247" s="10" t="s">
        <v>14</v>
      </c>
      <c r="H247" s="10">
        <v>4.5</v>
      </c>
      <c r="I247" s="10" t="s">
        <v>14</v>
      </c>
      <c r="J247" s="10">
        <v>4.5</v>
      </c>
      <c r="K247" s="61"/>
      <c r="L247" s="478">
        <f t="shared" si="21"/>
        <v>20.877075000000001</v>
      </c>
      <c r="M247" s="436">
        <v>6000</v>
      </c>
      <c r="N247" s="449">
        <f t="shared" si="22"/>
        <v>125.26245000000002</v>
      </c>
      <c r="O247" s="12">
        <v>1</v>
      </c>
      <c r="P247" s="13">
        <v>1</v>
      </c>
      <c r="Q247" s="14">
        <f t="shared" si="23"/>
        <v>1</v>
      </c>
      <c r="R247" s="422">
        <f t="shared" si="24"/>
        <v>6</v>
      </c>
      <c r="S247" s="423">
        <f t="shared" si="25"/>
        <v>125.26245000000002</v>
      </c>
      <c r="T247" s="422">
        <f t="shared" si="26"/>
        <v>57.479316427229385</v>
      </c>
      <c r="U247" s="423">
        <f t="shared" si="27"/>
        <v>7.2</v>
      </c>
      <c r="V247" s="24"/>
    </row>
    <row r="248" spans="1:22" ht="12.75">
      <c r="A248" s="173"/>
      <c r="B248" s="9"/>
      <c r="C248" s="413" t="s">
        <v>119</v>
      </c>
      <c r="D248" s="10">
        <v>300</v>
      </c>
      <c r="E248" s="10" t="s">
        <v>14</v>
      </c>
      <c r="F248" s="10">
        <v>160</v>
      </c>
      <c r="G248" s="10" t="s">
        <v>14</v>
      </c>
      <c r="H248" s="10">
        <v>3</v>
      </c>
      <c r="I248" s="10" t="s">
        <v>14</v>
      </c>
      <c r="J248" s="10">
        <v>6</v>
      </c>
      <c r="K248" s="61"/>
      <c r="L248" s="478">
        <f t="shared" si="21"/>
        <v>21.854399999999998</v>
      </c>
      <c r="M248" s="436">
        <v>6000</v>
      </c>
      <c r="N248" s="449">
        <f t="shared" si="22"/>
        <v>131.12639999999999</v>
      </c>
      <c r="O248" s="12">
        <v>1</v>
      </c>
      <c r="P248" s="13">
        <v>1</v>
      </c>
      <c r="Q248" s="14">
        <f t="shared" si="23"/>
        <v>1</v>
      </c>
      <c r="R248" s="422">
        <f t="shared" si="24"/>
        <v>6</v>
      </c>
      <c r="S248" s="423">
        <f t="shared" si="25"/>
        <v>131.12639999999999</v>
      </c>
      <c r="T248" s="422">
        <f t="shared" si="26"/>
        <v>56.739146350391685</v>
      </c>
      <c r="U248" s="423">
        <f t="shared" si="27"/>
        <v>7.44</v>
      </c>
      <c r="V248" s="24"/>
    </row>
    <row r="249" spans="1:22" ht="12.75">
      <c r="A249" s="173"/>
      <c r="B249" s="9"/>
      <c r="C249" s="413" t="s">
        <v>119</v>
      </c>
      <c r="D249" s="10">
        <v>300</v>
      </c>
      <c r="E249" s="10" t="s">
        <v>14</v>
      </c>
      <c r="F249" s="10">
        <v>160</v>
      </c>
      <c r="G249" s="10" t="s">
        <v>14</v>
      </c>
      <c r="H249" s="10">
        <v>3</v>
      </c>
      <c r="I249" s="10" t="s">
        <v>14</v>
      </c>
      <c r="J249" s="10">
        <v>3.5</v>
      </c>
      <c r="K249" s="61"/>
      <c r="L249" s="478">
        <f t="shared" si="21"/>
        <v>15.69215</v>
      </c>
      <c r="M249" s="436">
        <v>6000</v>
      </c>
      <c r="N249" s="449">
        <f t="shared" si="22"/>
        <v>94.152899999999988</v>
      </c>
      <c r="O249" s="12">
        <v>1</v>
      </c>
      <c r="P249" s="13">
        <v>1</v>
      </c>
      <c r="Q249" s="14">
        <f t="shared" si="23"/>
        <v>1</v>
      </c>
      <c r="R249" s="422">
        <f t="shared" si="24"/>
        <v>6</v>
      </c>
      <c r="S249" s="423">
        <f t="shared" si="25"/>
        <v>94.152899999999988</v>
      </c>
      <c r="T249" s="422">
        <f t="shared" si="26"/>
        <v>79.020401920705581</v>
      </c>
      <c r="U249" s="423">
        <f t="shared" si="27"/>
        <v>7.44</v>
      </c>
      <c r="V249" s="24"/>
    </row>
    <row r="250" spans="1:22" ht="12.75">
      <c r="A250" s="173"/>
      <c r="B250" s="9"/>
      <c r="C250" s="413" t="s">
        <v>119</v>
      </c>
      <c r="D250" s="10">
        <v>300</v>
      </c>
      <c r="E250" s="10" t="s">
        <v>14</v>
      </c>
      <c r="F250" s="10">
        <v>160</v>
      </c>
      <c r="G250" s="10" t="s">
        <v>14</v>
      </c>
      <c r="H250" s="10">
        <v>5</v>
      </c>
      <c r="I250" s="10" t="s">
        <v>14</v>
      </c>
      <c r="J250" s="10">
        <v>6</v>
      </c>
      <c r="K250" s="61"/>
      <c r="L250" s="478">
        <f t="shared" si="21"/>
        <v>26.376000000000001</v>
      </c>
      <c r="M250" s="436">
        <v>6000</v>
      </c>
      <c r="N250" s="449">
        <f t="shared" si="22"/>
        <v>158.256</v>
      </c>
      <c r="O250" s="12">
        <v>1</v>
      </c>
      <c r="P250" s="13">
        <v>1</v>
      </c>
      <c r="Q250" s="14">
        <f t="shared" si="23"/>
        <v>1</v>
      </c>
      <c r="R250" s="422">
        <f t="shared" si="24"/>
        <v>6</v>
      </c>
      <c r="S250" s="423">
        <f t="shared" si="25"/>
        <v>158.256</v>
      </c>
      <c r="T250" s="422">
        <f t="shared" si="26"/>
        <v>47.012435547467391</v>
      </c>
      <c r="U250" s="423">
        <f t="shared" si="27"/>
        <v>7.4399999999999995</v>
      </c>
      <c r="V250" s="24"/>
    </row>
    <row r="251" spans="1:22" ht="12.75">
      <c r="A251" s="173"/>
      <c r="B251" s="9"/>
      <c r="C251" s="413" t="s">
        <v>119</v>
      </c>
      <c r="D251" s="10">
        <v>300</v>
      </c>
      <c r="E251" s="10" t="s">
        <v>14</v>
      </c>
      <c r="F251" s="10">
        <v>160</v>
      </c>
      <c r="G251" s="10" t="s">
        <v>14</v>
      </c>
      <c r="H251" s="10">
        <v>5</v>
      </c>
      <c r="I251" s="10" t="s">
        <v>14</v>
      </c>
      <c r="J251" s="10">
        <v>8</v>
      </c>
      <c r="K251" s="61"/>
      <c r="L251" s="478">
        <f t="shared" si="21"/>
        <v>31.242999999999999</v>
      </c>
      <c r="M251" s="436">
        <v>6000</v>
      </c>
      <c r="N251" s="449">
        <f t="shared" si="22"/>
        <v>187.458</v>
      </c>
      <c r="O251" s="12">
        <v>1</v>
      </c>
      <c r="P251" s="13">
        <v>1</v>
      </c>
      <c r="Q251" s="14">
        <f t="shared" si="23"/>
        <v>1</v>
      </c>
      <c r="R251" s="422">
        <f t="shared" si="24"/>
        <v>6</v>
      </c>
      <c r="S251" s="423">
        <f t="shared" si="25"/>
        <v>187.458</v>
      </c>
      <c r="T251" s="422">
        <f t="shared" si="26"/>
        <v>39.688890311429759</v>
      </c>
      <c r="U251" s="423">
        <f t="shared" si="27"/>
        <v>7.44</v>
      </c>
      <c r="V251" s="24"/>
    </row>
    <row r="252" spans="1:22" ht="12.75">
      <c r="A252" s="173"/>
      <c r="B252" s="9"/>
      <c r="C252" s="413" t="s">
        <v>119</v>
      </c>
      <c r="D252" s="10">
        <v>300</v>
      </c>
      <c r="E252" s="10" t="s">
        <v>14</v>
      </c>
      <c r="F252" s="10">
        <v>160</v>
      </c>
      <c r="G252" s="10" t="s">
        <v>14</v>
      </c>
      <c r="H252" s="10">
        <v>6</v>
      </c>
      <c r="I252" s="10" t="s">
        <v>14</v>
      </c>
      <c r="J252" s="10">
        <v>6</v>
      </c>
      <c r="K252" s="61"/>
      <c r="L252" s="478">
        <f t="shared" si="21"/>
        <v>28.636800000000001</v>
      </c>
      <c r="M252" s="436">
        <v>6000</v>
      </c>
      <c r="N252" s="449">
        <f t="shared" si="22"/>
        <v>171.82080000000002</v>
      </c>
      <c r="O252" s="12">
        <v>1</v>
      </c>
      <c r="P252" s="13">
        <v>1</v>
      </c>
      <c r="Q252" s="14">
        <f t="shared" si="23"/>
        <v>1</v>
      </c>
      <c r="R252" s="422">
        <f t="shared" si="24"/>
        <v>6</v>
      </c>
      <c r="S252" s="423">
        <f t="shared" si="25"/>
        <v>171.82080000000002</v>
      </c>
      <c r="T252" s="422">
        <f t="shared" si="26"/>
        <v>43.300927477930493</v>
      </c>
      <c r="U252" s="423">
        <f t="shared" si="27"/>
        <v>7.4400000000000013</v>
      </c>
      <c r="V252" s="24"/>
    </row>
    <row r="253" spans="1:22" ht="12.75">
      <c r="A253" s="173"/>
      <c r="B253" s="9"/>
      <c r="C253" s="413" t="s">
        <v>119</v>
      </c>
      <c r="D253" s="10">
        <v>300</v>
      </c>
      <c r="E253" s="10" t="s">
        <v>14</v>
      </c>
      <c r="F253" s="10">
        <v>165</v>
      </c>
      <c r="G253" s="10" t="s">
        <v>14</v>
      </c>
      <c r="H253" s="10">
        <v>6</v>
      </c>
      <c r="I253" s="10" t="s">
        <v>14</v>
      </c>
      <c r="J253" s="10">
        <v>9</v>
      </c>
      <c r="K253" s="61"/>
      <c r="L253" s="478">
        <f t="shared" si="21"/>
        <v>36.596699999999998</v>
      </c>
      <c r="M253" s="436">
        <v>6000</v>
      </c>
      <c r="N253" s="449">
        <f t="shared" si="22"/>
        <v>219.58019999999999</v>
      </c>
      <c r="O253" s="12">
        <v>1</v>
      </c>
      <c r="P253" s="13">
        <v>1</v>
      </c>
      <c r="Q253" s="14">
        <f t="shared" si="23"/>
        <v>1</v>
      </c>
      <c r="R253" s="422">
        <f t="shared" si="24"/>
        <v>6</v>
      </c>
      <c r="S253" s="423">
        <f t="shared" si="25"/>
        <v>219.58019999999999</v>
      </c>
      <c r="T253" s="422">
        <f t="shared" si="26"/>
        <v>34.42933379239112</v>
      </c>
      <c r="U253" s="423">
        <f t="shared" si="27"/>
        <v>7.56</v>
      </c>
      <c r="V253" s="24"/>
    </row>
    <row r="254" spans="1:22" ht="12.75">
      <c r="A254" s="173"/>
      <c r="B254" s="9"/>
      <c r="C254" s="413" t="s">
        <v>119</v>
      </c>
      <c r="D254" s="10">
        <v>300</v>
      </c>
      <c r="E254" s="10" t="s">
        <v>14</v>
      </c>
      <c r="F254" s="10">
        <v>175</v>
      </c>
      <c r="G254" s="10" t="s">
        <v>14</v>
      </c>
      <c r="H254" s="10">
        <v>5</v>
      </c>
      <c r="I254" s="10" t="s">
        <v>14</v>
      </c>
      <c r="J254" s="10">
        <v>8</v>
      </c>
      <c r="K254" s="61"/>
      <c r="L254" s="478">
        <f t="shared" si="21"/>
        <v>33.127000000000002</v>
      </c>
      <c r="M254" s="436">
        <v>6000</v>
      </c>
      <c r="N254" s="449">
        <f t="shared" si="22"/>
        <v>198.76200000000003</v>
      </c>
      <c r="O254" s="12">
        <v>1</v>
      </c>
      <c r="P254" s="13">
        <v>1</v>
      </c>
      <c r="Q254" s="14">
        <f t="shared" si="23"/>
        <v>1</v>
      </c>
      <c r="R254" s="422">
        <f t="shared" si="24"/>
        <v>6</v>
      </c>
      <c r="S254" s="423">
        <f t="shared" si="25"/>
        <v>198.76200000000003</v>
      </c>
      <c r="T254" s="422">
        <f t="shared" si="26"/>
        <v>39.242913635403141</v>
      </c>
      <c r="U254" s="423">
        <f t="shared" si="27"/>
        <v>7.8</v>
      </c>
      <c r="V254" s="24"/>
    </row>
    <row r="255" spans="1:22" ht="12.75">
      <c r="A255" s="173"/>
      <c r="B255" s="9"/>
      <c r="C255" s="413" t="s">
        <v>119</v>
      </c>
      <c r="D255" s="10">
        <v>300</v>
      </c>
      <c r="E255" s="10" t="s">
        <v>14</v>
      </c>
      <c r="F255" s="10">
        <v>175</v>
      </c>
      <c r="G255" s="10" t="s">
        <v>14</v>
      </c>
      <c r="H255" s="10">
        <v>6</v>
      </c>
      <c r="I255" s="10" t="s">
        <v>14</v>
      </c>
      <c r="J255" s="10">
        <v>6</v>
      </c>
      <c r="K255" s="61"/>
      <c r="L255" s="478">
        <f t="shared" si="21"/>
        <v>30.049799999999998</v>
      </c>
      <c r="M255" s="436">
        <v>6000</v>
      </c>
      <c r="N255" s="449">
        <f t="shared" si="22"/>
        <v>180.2988</v>
      </c>
      <c r="O255" s="12">
        <v>1</v>
      </c>
      <c r="P255" s="13">
        <v>1</v>
      </c>
      <c r="Q255" s="14">
        <f t="shared" si="23"/>
        <v>1</v>
      </c>
      <c r="R255" s="422">
        <f t="shared" si="24"/>
        <v>6</v>
      </c>
      <c r="S255" s="423">
        <f t="shared" si="25"/>
        <v>180.2988</v>
      </c>
      <c r="T255" s="422">
        <f t="shared" si="26"/>
        <v>43.261519211442341</v>
      </c>
      <c r="U255" s="423">
        <f t="shared" si="27"/>
        <v>7.8</v>
      </c>
      <c r="V255" s="24"/>
    </row>
    <row r="256" spans="1:22" ht="12.75">
      <c r="A256" s="173"/>
      <c r="B256" s="9"/>
      <c r="C256" s="413" t="s">
        <v>119</v>
      </c>
      <c r="D256" s="10">
        <v>300</v>
      </c>
      <c r="E256" s="10" t="s">
        <v>14</v>
      </c>
      <c r="F256" s="10">
        <v>175</v>
      </c>
      <c r="G256" s="10" t="s">
        <v>14</v>
      </c>
      <c r="H256" s="10">
        <v>6</v>
      </c>
      <c r="I256" s="10" t="s">
        <v>14</v>
      </c>
      <c r="J256" s="10">
        <v>8</v>
      </c>
      <c r="K256" s="61"/>
      <c r="L256" s="478">
        <f t="shared" si="21"/>
        <v>35.356400000000001</v>
      </c>
      <c r="M256" s="436">
        <v>6000</v>
      </c>
      <c r="N256" s="449">
        <f t="shared" si="22"/>
        <v>212.13839999999999</v>
      </c>
      <c r="O256" s="12">
        <v>1</v>
      </c>
      <c r="P256" s="13">
        <v>1</v>
      </c>
      <c r="Q256" s="14">
        <f t="shared" si="23"/>
        <v>1</v>
      </c>
      <c r="R256" s="422">
        <f t="shared" si="24"/>
        <v>6</v>
      </c>
      <c r="S256" s="423">
        <f t="shared" si="25"/>
        <v>212.13839999999999</v>
      </c>
      <c r="T256" s="422">
        <f t="shared" si="26"/>
        <v>36.768449276510054</v>
      </c>
      <c r="U256" s="423">
        <f t="shared" si="27"/>
        <v>7.8</v>
      </c>
      <c r="V256" s="24"/>
    </row>
    <row r="257" spans="1:22" ht="12.75">
      <c r="A257" s="173"/>
      <c r="B257" s="9"/>
      <c r="C257" s="413" t="s">
        <v>119</v>
      </c>
      <c r="D257" s="10">
        <v>300</v>
      </c>
      <c r="E257" s="10" t="s">
        <v>14</v>
      </c>
      <c r="F257" s="10">
        <v>175</v>
      </c>
      <c r="G257" s="10" t="s">
        <v>14</v>
      </c>
      <c r="H257" s="10">
        <v>4.5</v>
      </c>
      <c r="I257" s="10" t="s">
        <v>14</v>
      </c>
      <c r="J257" s="10">
        <v>6</v>
      </c>
      <c r="K257" s="61"/>
      <c r="L257" s="478">
        <f t="shared" si="21"/>
        <v>26.6586</v>
      </c>
      <c r="M257" s="436">
        <v>6000</v>
      </c>
      <c r="N257" s="449">
        <f t="shared" si="22"/>
        <v>159.95160000000001</v>
      </c>
      <c r="O257" s="12">
        <v>1</v>
      </c>
      <c r="P257" s="13">
        <v>1</v>
      </c>
      <c r="Q257" s="14">
        <f t="shared" si="23"/>
        <v>1</v>
      </c>
      <c r="R257" s="422">
        <f t="shared" si="24"/>
        <v>6</v>
      </c>
      <c r="S257" s="423">
        <f t="shared" si="25"/>
        <v>159.95160000000001</v>
      </c>
      <c r="T257" s="422">
        <f t="shared" si="26"/>
        <v>48.764751337279527</v>
      </c>
      <c r="U257" s="423">
        <f t="shared" si="27"/>
        <v>7.8000000000000007</v>
      </c>
      <c r="V257" s="24"/>
    </row>
    <row r="258" spans="1:22" ht="12.75">
      <c r="A258" s="173"/>
      <c r="B258" s="9"/>
      <c r="C258" s="413" t="s">
        <v>119</v>
      </c>
      <c r="D258" s="10">
        <v>300</v>
      </c>
      <c r="E258" s="10" t="s">
        <v>14</v>
      </c>
      <c r="F258" s="10">
        <v>175</v>
      </c>
      <c r="G258" s="10" t="s">
        <v>14</v>
      </c>
      <c r="H258" s="10">
        <v>4.5</v>
      </c>
      <c r="I258" s="10" t="s">
        <v>14</v>
      </c>
      <c r="J258" s="10">
        <v>8</v>
      </c>
      <c r="K258" s="61"/>
      <c r="L258" s="478">
        <f t="shared" si="21"/>
        <v>32.012299999999996</v>
      </c>
      <c r="M258" s="436">
        <v>6000</v>
      </c>
      <c r="N258" s="449">
        <f t="shared" si="22"/>
        <v>192.07379999999998</v>
      </c>
      <c r="O258" s="12">
        <v>1</v>
      </c>
      <c r="P258" s="13">
        <v>1</v>
      </c>
      <c r="Q258" s="14">
        <f t="shared" si="23"/>
        <v>1</v>
      </c>
      <c r="R258" s="422">
        <f t="shared" si="24"/>
        <v>6</v>
      </c>
      <c r="S258" s="423">
        <f t="shared" si="25"/>
        <v>192.07379999999998</v>
      </c>
      <c r="T258" s="422">
        <f t="shared" si="26"/>
        <v>40.609390765424543</v>
      </c>
      <c r="U258" s="423">
        <f t="shared" si="27"/>
        <v>7.8</v>
      </c>
      <c r="V258" s="24"/>
    </row>
    <row r="259" spans="1:22" ht="12.75">
      <c r="A259" s="173"/>
      <c r="B259" s="9"/>
      <c r="C259" s="413" t="s">
        <v>119</v>
      </c>
      <c r="D259" s="10">
        <v>300</v>
      </c>
      <c r="E259" s="10" t="s">
        <v>14</v>
      </c>
      <c r="F259" s="10">
        <v>180</v>
      </c>
      <c r="G259" s="10" t="s">
        <v>14</v>
      </c>
      <c r="H259" s="10">
        <v>4</v>
      </c>
      <c r="I259" s="10" t="s">
        <v>14</v>
      </c>
      <c r="J259" s="10">
        <v>8</v>
      </c>
      <c r="K259" s="61"/>
      <c r="L259" s="478">
        <f t="shared" si="21"/>
        <v>31.525599999999997</v>
      </c>
      <c r="M259" s="436">
        <v>6000</v>
      </c>
      <c r="N259" s="449">
        <f t="shared" si="22"/>
        <v>189.15359999999998</v>
      </c>
      <c r="O259" s="12">
        <v>1</v>
      </c>
      <c r="P259" s="13">
        <v>1</v>
      </c>
      <c r="Q259" s="14">
        <f t="shared" si="23"/>
        <v>1</v>
      </c>
      <c r="R259" s="422">
        <f t="shared" si="24"/>
        <v>6</v>
      </c>
      <c r="S259" s="423">
        <f t="shared" si="25"/>
        <v>189.15359999999998</v>
      </c>
      <c r="T259" s="422">
        <f t="shared" si="26"/>
        <v>41.870733626005538</v>
      </c>
      <c r="U259" s="423">
        <f t="shared" si="27"/>
        <v>7.9200000000000008</v>
      </c>
      <c r="V259" s="24"/>
    </row>
    <row r="260" spans="1:22" ht="12.75">
      <c r="A260" s="173"/>
      <c r="B260" s="9"/>
      <c r="C260" s="413" t="s">
        <v>119</v>
      </c>
      <c r="D260" s="10">
        <v>300</v>
      </c>
      <c r="E260" s="10" t="s">
        <v>14</v>
      </c>
      <c r="F260" s="10">
        <v>180</v>
      </c>
      <c r="G260" s="10" t="s">
        <v>14</v>
      </c>
      <c r="H260" s="10">
        <v>5</v>
      </c>
      <c r="I260" s="10" t="s">
        <v>14</v>
      </c>
      <c r="J260" s="10">
        <v>8</v>
      </c>
      <c r="K260" s="61"/>
      <c r="L260" s="478">
        <f t="shared" si="21"/>
        <v>33.755000000000003</v>
      </c>
      <c r="M260" s="436">
        <v>6000</v>
      </c>
      <c r="N260" s="449">
        <f t="shared" si="22"/>
        <v>202.53000000000003</v>
      </c>
      <c r="O260" s="12">
        <v>1</v>
      </c>
      <c r="P260" s="13">
        <v>1</v>
      </c>
      <c r="Q260" s="14">
        <f t="shared" si="23"/>
        <v>1</v>
      </c>
      <c r="R260" s="422">
        <f t="shared" si="24"/>
        <v>6</v>
      </c>
      <c r="S260" s="423">
        <f t="shared" si="25"/>
        <v>202.53000000000003</v>
      </c>
      <c r="T260" s="422">
        <f t="shared" si="26"/>
        <v>39.10531773070656</v>
      </c>
      <c r="U260" s="423">
        <f t="shared" si="27"/>
        <v>7.9200000000000008</v>
      </c>
      <c r="V260" s="24"/>
    </row>
    <row r="261" spans="1:22" ht="12.75">
      <c r="A261" s="173"/>
      <c r="B261" s="9"/>
      <c r="C261" s="413" t="s">
        <v>119</v>
      </c>
      <c r="D261" s="10">
        <v>300</v>
      </c>
      <c r="E261" s="10" t="s">
        <v>14</v>
      </c>
      <c r="F261" s="10">
        <v>180</v>
      </c>
      <c r="G261" s="10" t="s">
        <v>14</v>
      </c>
      <c r="H261" s="10">
        <v>6</v>
      </c>
      <c r="I261" s="10" t="s">
        <v>14</v>
      </c>
      <c r="J261" s="10">
        <v>8</v>
      </c>
      <c r="K261" s="61"/>
      <c r="L261" s="478">
        <f>((D261-2*J261)*H261+F261*J261*2)*7.85/1000</f>
        <v>35.984400000000001</v>
      </c>
      <c r="M261" s="436">
        <v>6000</v>
      </c>
      <c r="N261" s="449">
        <f>L261*M261/1000</f>
        <v>215.90639999999999</v>
      </c>
      <c r="O261" s="12">
        <v>1</v>
      </c>
      <c r="P261" s="13">
        <v>1</v>
      </c>
      <c r="Q261" s="14">
        <f>O261*P261</f>
        <v>1</v>
      </c>
      <c r="R261" s="422">
        <f>M261*Q261/1000</f>
        <v>6</v>
      </c>
      <c r="S261" s="423">
        <f>N261*Q261</f>
        <v>215.90639999999999</v>
      </c>
      <c r="T261" s="422">
        <f>(D261*2+F261*4)/L261</f>
        <v>36.682562443725615</v>
      </c>
      <c r="U261" s="423">
        <f>T261*S261/1000</f>
        <v>7.92</v>
      </c>
      <c r="V261" s="24"/>
    </row>
    <row r="262" spans="1:22" ht="12.75">
      <c r="A262" s="173"/>
      <c r="B262" s="9"/>
      <c r="C262" s="413" t="s">
        <v>119</v>
      </c>
      <c r="D262" s="10">
        <v>300</v>
      </c>
      <c r="E262" s="10" t="s">
        <v>14</v>
      </c>
      <c r="F262" s="10">
        <v>180</v>
      </c>
      <c r="G262" s="10" t="s">
        <v>14</v>
      </c>
      <c r="H262" s="10">
        <v>4.5</v>
      </c>
      <c r="I262" s="10" t="s">
        <v>14</v>
      </c>
      <c r="J262" s="10">
        <v>8</v>
      </c>
      <c r="K262" s="61"/>
      <c r="L262" s="478">
        <f t="shared" ref="L262:L325" si="28">((D262-2*J262)*H262+F262*J262*2)*7.85/1000</f>
        <v>32.640299999999996</v>
      </c>
      <c r="M262" s="436">
        <v>6000</v>
      </c>
      <c r="N262" s="449">
        <f t="shared" ref="N262:N325" si="29">L262*M262/1000</f>
        <v>195.84179999999998</v>
      </c>
      <c r="O262" s="12">
        <v>1</v>
      </c>
      <c r="P262" s="13">
        <v>1</v>
      </c>
      <c r="Q262" s="14">
        <f t="shared" ref="Q262:Q325" si="30">O262*P262</f>
        <v>1</v>
      </c>
      <c r="R262" s="422">
        <f t="shared" ref="R262:R325" si="31">M262*Q262/1000</f>
        <v>6</v>
      </c>
      <c r="S262" s="423">
        <f t="shared" ref="S262:S325" si="32">N262*Q262</f>
        <v>195.84179999999998</v>
      </c>
      <c r="T262" s="422">
        <f t="shared" ref="T262:T325" si="33">(D262*2+F262*4)/L262</f>
        <v>40.440804772014971</v>
      </c>
      <c r="U262" s="423">
        <f t="shared" ref="U262:U325" si="34">T262*S262/1000</f>
        <v>7.9200000000000008</v>
      </c>
      <c r="V262" s="24"/>
    </row>
    <row r="263" spans="1:22" ht="12.75">
      <c r="A263" s="173"/>
      <c r="B263" s="9"/>
      <c r="C263" s="413" t="s">
        <v>119</v>
      </c>
      <c r="D263" s="10">
        <v>300</v>
      </c>
      <c r="E263" s="10" t="s">
        <v>14</v>
      </c>
      <c r="F263" s="10">
        <v>190</v>
      </c>
      <c r="G263" s="10" t="s">
        <v>14</v>
      </c>
      <c r="H263" s="10">
        <v>6</v>
      </c>
      <c r="I263" s="10" t="s">
        <v>14</v>
      </c>
      <c r="J263" s="10">
        <v>6</v>
      </c>
      <c r="K263" s="61"/>
      <c r="L263" s="478">
        <f t="shared" si="28"/>
        <v>31.462799999999998</v>
      </c>
      <c r="M263" s="436">
        <v>6000</v>
      </c>
      <c r="N263" s="449">
        <f t="shared" si="29"/>
        <v>188.77679999999998</v>
      </c>
      <c r="O263" s="12">
        <v>1</v>
      </c>
      <c r="P263" s="13">
        <v>1</v>
      </c>
      <c r="Q263" s="14">
        <f t="shared" si="30"/>
        <v>1</v>
      </c>
      <c r="R263" s="422">
        <f t="shared" si="31"/>
        <v>6</v>
      </c>
      <c r="S263" s="423">
        <f t="shared" si="32"/>
        <v>188.77679999999998</v>
      </c>
      <c r="T263" s="422">
        <f t="shared" si="33"/>
        <v>43.225650609608813</v>
      </c>
      <c r="U263" s="423">
        <f t="shared" si="34"/>
        <v>8.16</v>
      </c>
      <c r="V263" s="24"/>
    </row>
    <row r="264" spans="1:22" ht="12.75">
      <c r="A264" s="173"/>
      <c r="B264" s="9"/>
      <c r="C264" s="413" t="s">
        <v>119</v>
      </c>
      <c r="D264" s="10">
        <v>300</v>
      </c>
      <c r="E264" s="10" t="s">
        <v>14</v>
      </c>
      <c r="F264" s="10">
        <v>195</v>
      </c>
      <c r="G264" s="10" t="s">
        <v>14</v>
      </c>
      <c r="H264" s="10">
        <v>6</v>
      </c>
      <c r="I264" s="10" t="s">
        <v>14</v>
      </c>
      <c r="J264" s="10">
        <v>7.8</v>
      </c>
      <c r="K264" s="61"/>
      <c r="L264" s="478">
        <f t="shared" si="28"/>
        <v>37.274939999999994</v>
      </c>
      <c r="M264" s="436">
        <v>6000</v>
      </c>
      <c r="N264" s="449">
        <f t="shared" si="29"/>
        <v>223.64963999999995</v>
      </c>
      <c r="O264" s="12">
        <v>1</v>
      </c>
      <c r="P264" s="13">
        <v>1</v>
      </c>
      <c r="Q264" s="14">
        <f t="shared" si="30"/>
        <v>1</v>
      </c>
      <c r="R264" s="422">
        <f t="shared" si="31"/>
        <v>6</v>
      </c>
      <c r="S264" s="423">
        <f t="shared" si="32"/>
        <v>223.64963999999995</v>
      </c>
      <c r="T264" s="422">
        <f t="shared" si="33"/>
        <v>37.022192389846914</v>
      </c>
      <c r="U264" s="423">
        <f t="shared" si="34"/>
        <v>8.2799999999999994</v>
      </c>
      <c r="V264" s="24"/>
    </row>
    <row r="265" spans="1:22" ht="12.75">
      <c r="A265" s="173"/>
      <c r="B265" s="9"/>
      <c r="C265" s="413" t="s">
        <v>119</v>
      </c>
      <c r="D265" s="81">
        <v>300</v>
      </c>
      <c r="E265" s="81" t="s">
        <v>14</v>
      </c>
      <c r="F265" s="81">
        <v>200</v>
      </c>
      <c r="G265" s="81" t="s">
        <v>14</v>
      </c>
      <c r="H265" s="81">
        <v>5</v>
      </c>
      <c r="I265" s="81" t="s">
        <v>14</v>
      </c>
      <c r="J265" s="81">
        <v>8</v>
      </c>
      <c r="K265" s="185"/>
      <c r="L265" s="478">
        <f t="shared" si="28"/>
        <v>36.267000000000003</v>
      </c>
      <c r="M265" s="436">
        <v>6000</v>
      </c>
      <c r="N265" s="449">
        <f t="shared" si="29"/>
        <v>217.60200000000003</v>
      </c>
      <c r="O265" s="12">
        <v>1</v>
      </c>
      <c r="P265" s="13">
        <v>1</v>
      </c>
      <c r="Q265" s="14">
        <f t="shared" si="30"/>
        <v>1</v>
      </c>
      <c r="R265" s="422">
        <f t="shared" si="31"/>
        <v>6</v>
      </c>
      <c r="S265" s="423">
        <f t="shared" si="32"/>
        <v>217.60200000000003</v>
      </c>
      <c r="T265" s="422">
        <f t="shared" si="33"/>
        <v>38.602586373287004</v>
      </c>
      <c r="U265" s="423">
        <f t="shared" si="34"/>
        <v>8.4</v>
      </c>
      <c r="V265" s="24"/>
    </row>
    <row r="266" spans="1:22" ht="12.75">
      <c r="A266" s="173"/>
      <c r="B266" s="9"/>
      <c r="C266" s="413" t="s">
        <v>119</v>
      </c>
      <c r="D266" s="81">
        <v>300</v>
      </c>
      <c r="E266" s="81" t="s">
        <v>14</v>
      </c>
      <c r="F266" s="81">
        <v>200</v>
      </c>
      <c r="G266" s="81" t="s">
        <v>14</v>
      </c>
      <c r="H266" s="81">
        <v>6</v>
      </c>
      <c r="I266" s="81" t="s">
        <v>14</v>
      </c>
      <c r="J266" s="81">
        <v>6</v>
      </c>
      <c r="K266" s="185"/>
      <c r="L266" s="478">
        <f t="shared" si="28"/>
        <v>32.404800000000002</v>
      </c>
      <c r="M266" s="436">
        <v>6000</v>
      </c>
      <c r="N266" s="449">
        <f t="shared" si="29"/>
        <v>194.42880000000002</v>
      </c>
      <c r="O266" s="12">
        <v>1</v>
      </c>
      <c r="P266" s="13">
        <v>1</v>
      </c>
      <c r="Q266" s="14">
        <f t="shared" si="30"/>
        <v>1</v>
      </c>
      <c r="R266" s="422">
        <f t="shared" si="31"/>
        <v>6</v>
      </c>
      <c r="S266" s="423">
        <f t="shared" si="32"/>
        <v>194.42880000000002</v>
      </c>
      <c r="T266" s="422">
        <f t="shared" si="33"/>
        <v>43.203476028242726</v>
      </c>
      <c r="U266" s="423">
        <f t="shared" si="34"/>
        <v>8.4</v>
      </c>
      <c r="V266" s="24"/>
    </row>
    <row r="267" spans="1:22" ht="12.75">
      <c r="A267" s="173"/>
      <c r="B267" s="9"/>
      <c r="C267" s="413" t="s">
        <v>119</v>
      </c>
      <c r="D267" s="81">
        <v>300</v>
      </c>
      <c r="E267" s="81" t="s">
        <v>14</v>
      </c>
      <c r="F267" s="81">
        <v>200</v>
      </c>
      <c r="G267" s="81" t="s">
        <v>14</v>
      </c>
      <c r="H267" s="81">
        <v>6</v>
      </c>
      <c r="I267" s="81" t="s">
        <v>14</v>
      </c>
      <c r="J267" s="81">
        <v>8</v>
      </c>
      <c r="K267" s="185"/>
      <c r="L267" s="478">
        <f t="shared" si="28"/>
        <v>38.496400000000001</v>
      </c>
      <c r="M267" s="436">
        <v>6000</v>
      </c>
      <c r="N267" s="449">
        <f t="shared" si="29"/>
        <v>230.97839999999999</v>
      </c>
      <c r="O267" s="12">
        <v>1</v>
      </c>
      <c r="P267" s="13">
        <v>1</v>
      </c>
      <c r="Q267" s="14">
        <f t="shared" si="30"/>
        <v>1</v>
      </c>
      <c r="R267" s="422">
        <f t="shared" si="31"/>
        <v>6</v>
      </c>
      <c r="S267" s="423">
        <f t="shared" si="32"/>
        <v>230.97839999999999</v>
      </c>
      <c r="T267" s="422">
        <f t="shared" si="33"/>
        <v>36.367036917737764</v>
      </c>
      <c r="U267" s="423">
        <f t="shared" si="34"/>
        <v>8.4</v>
      </c>
      <c r="V267" s="24"/>
    </row>
    <row r="268" spans="1:22" ht="12.75">
      <c r="A268" s="173"/>
      <c r="B268" s="9"/>
      <c r="C268" s="413" t="s">
        <v>119</v>
      </c>
      <c r="D268" s="10">
        <v>300</v>
      </c>
      <c r="E268" s="10" t="s">
        <v>14</v>
      </c>
      <c r="F268" s="10">
        <v>200</v>
      </c>
      <c r="G268" s="10" t="s">
        <v>14</v>
      </c>
      <c r="H268" s="10">
        <v>3.2</v>
      </c>
      <c r="I268" s="10" t="s">
        <v>14</v>
      </c>
      <c r="J268" s="10">
        <v>4.5</v>
      </c>
      <c r="K268" s="61"/>
      <c r="L268" s="478">
        <f t="shared" si="28"/>
        <v>21.439919999999997</v>
      </c>
      <c r="M268" s="436">
        <v>6000</v>
      </c>
      <c r="N268" s="449">
        <f t="shared" si="29"/>
        <v>128.63951999999998</v>
      </c>
      <c r="O268" s="12">
        <v>1</v>
      </c>
      <c r="P268" s="13">
        <v>1</v>
      </c>
      <c r="Q268" s="14">
        <f t="shared" si="30"/>
        <v>1</v>
      </c>
      <c r="R268" s="422">
        <f t="shared" si="31"/>
        <v>6</v>
      </c>
      <c r="S268" s="423">
        <f t="shared" si="32"/>
        <v>128.63951999999998</v>
      </c>
      <c r="T268" s="422">
        <f t="shared" si="33"/>
        <v>65.29875111474297</v>
      </c>
      <c r="U268" s="423">
        <f t="shared" si="34"/>
        <v>8.3999999999999986</v>
      </c>
      <c r="V268" s="24"/>
    </row>
    <row r="269" spans="1:22" ht="12.75">
      <c r="A269" s="173"/>
      <c r="B269" s="9"/>
      <c r="C269" s="413" t="s">
        <v>119</v>
      </c>
      <c r="D269" s="10">
        <v>300</v>
      </c>
      <c r="E269" s="10" t="s">
        <v>14</v>
      </c>
      <c r="F269" s="10">
        <v>200</v>
      </c>
      <c r="G269" s="10" t="s">
        <v>14</v>
      </c>
      <c r="H269" s="10">
        <v>4.5</v>
      </c>
      <c r="I269" s="10" t="s">
        <v>14</v>
      </c>
      <c r="J269" s="10">
        <v>6</v>
      </c>
      <c r="K269" s="61"/>
      <c r="L269" s="478">
        <f t="shared" si="28"/>
        <v>29.0136</v>
      </c>
      <c r="M269" s="436">
        <v>6000</v>
      </c>
      <c r="N269" s="449">
        <f t="shared" si="29"/>
        <v>174.08160000000001</v>
      </c>
      <c r="O269" s="12">
        <v>1</v>
      </c>
      <c r="P269" s="13">
        <v>1</v>
      </c>
      <c r="Q269" s="14">
        <f t="shared" si="30"/>
        <v>1</v>
      </c>
      <c r="R269" s="422">
        <f t="shared" si="31"/>
        <v>6</v>
      </c>
      <c r="S269" s="423">
        <f t="shared" si="32"/>
        <v>174.08160000000001</v>
      </c>
      <c r="T269" s="422">
        <f t="shared" si="33"/>
        <v>48.253232966608763</v>
      </c>
      <c r="U269" s="423">
        <f t="shared" si="34"/>
        <v>8.4</v>
      </c>
      <c r="V269" s="24"/>
    </row>
    <row r="270" spans="1:22" ht="12.75">
      <c r="A270" s="173"/>
      <c r="B270" s="9"/>
      <c r="C270" s="413" t="s">
        <v>119</v>
      </c>
      <c r="D270" s="10">
        <v>300</v>
      </c>
      <c r="E270" s="10" t="s">
        <v>14</v>
      </c>
      <c r="F270" s="10">
        <v>200</v>
      </c>
      <c r="G270" s="10" t="s">
        <v>14</v>
      </c>
      <c r="H270" s="10">
        <v>4.5</v>
      </c>
      <c r="I270" s="10" t="s">
        <v>14</v>
      </c>
      <c r="J270" s="10">
        <v>8</v>
      </c>
      <c r="K270" s="61"/>
      <c r="L270" s="478">
        <f t="shared" si="28"/>
        <v>35.152299999999997</v>
      </c>
      <c r="M270" s="436">
        <v>6000</v>
      </c>
      <c r="N270" s="449">
        <f t="shared" si="29"/>
        <v>210.91379999999998</v>
      </c>
      <c r="O270" s="12">
        <v>1</v>
      </c>
      <c r="P270" s="13">
        <v>1</v>
      </c>
      <c r="Q270" s="14">
        <f t="shared" si="30"/>
        <v>1</v>
      </c>
      <c r="R270" s="422">
        <f t="shared" si="31"/>
        <v>6</v>
      </c>
      <c r="S270" s="423">
        <f t="shared" si="32"/>
        <v>210.91379999999998</v>
      </c>
      <c r="T270" s="422">
        <f t="shared" si="33"/>
        <v>39.826696972886559</v>
      </c>
      <c r="U270" s="423">
        <f t="shared" si="34"/>
        <v>8.4</v>
      </c>
      <c r="V270" s="24"/>
    </row>
    <row r="271" spans="1:22" ht="12.75">
      <c r="A271" s="173"/>
      <c r="B271" s="9"/>
      <c r="C271" s="413" t="s">
        <v>119</v>
      </c>
      <c r="D271" s="10">
        <v>305</v>
      </c>
      <c r="E271" s="10" t="s">
        <v>14</v>
      </c>
      <c r="F271" s="10">
        <v>101</v>
      </c>
      <c r="G271" s="10" t="s">
        <v>14</v>
      </c>
      <c r="H271" s="10">
        <v>6</v>
      </c>
      <c r="I271" s="10" t="s">
        <v>14</v>
      </c>
      <c r="J271" s="10">
        <v>8</v>
      </c>
      <c r="K271" s="61"/>
      <c r="L271" s="478">
        <f t="shared" si="28"/>
        <v>26.297499999999999</v>
      </c>
      <c r="M271" s="436">
        <v>6000</v>
      </c>
      <c r="N271" s="449">
        <f t="shared" si="29"/>
        <v>157.785</v>
      </c>
      <c r="O271" s="12">
        <v>1</v>
      </c>
      <c r="P271" s="13">
        <v>1</v>
      </c>
      <c r="Q271" s="14">
        <f t="shared" si="30"/>
        <v>1</v>
      </c>
      <c r="R271" s="422">
        <f t="shared" si="31"/>
        <v>6</v>
      </c>
      <c r="S271" s="423">
        <f t="shared" si="32"/>
        <v>157.785</v>
      </c>
      <c r="T271" s="422">
        <f t="shared" si="33"/>
        <v>38.558798364863584</v>
      </c>
      <c r="U271" s="423">
        <f t="shared" si="34"/>
        <v>6.0840000000000005</v>
      </c>
      <c r="V271" s="24"/>
    </row>
    <row r="272" spans="1:22" ht="12.75">
      <c r="A272" s="173"/>
      <c r="B272" s="9"/>
      <c r="C272" s="413" t="s">
        <v>119</v>
      </c>
      <c r="D272" s="10">
        <v>320</v>
      </c>
      <c r="E272" s="10" t="s">
        <v>14</v>
      </c>
      <c r="F272" s="10">
        <v>125</v>
      </c>
      <c r="G272" s="10" t="s">
        <v>14</v>
      </c>
      <c r="H272" s="10">
        <v>5</v>
      </c>
      <c r="I272" s="10" t="s">
        <v>14</v>
      </c>
      <c r="J272" s="10">
        <v>8</v>
      </c>
      <c r="K272" s="61"/>
      <c r="L272" s="478">
        <f t="shared" si="28"/>
        <v>27.632000000000001</v>
      </c>
      <c r="M272" s="436">
        <v>6000</v>
      </c>
      <c r="N272" s="449">
        <f t="shared" si="29"/>
        <v>165.792</v>
      </c>
      <c r="O272" s="12">
        <v>1</v>
      </c>
      <c r="P272" s="13">
        <v>1</v>
      </c>
      <c r="Q272" s="14">
        <f t="shared" si="30"/>
        <v>1</v>
      </c>
      <c r="R272" s="422">
        <f t="shared" si="31"/>
        <v>6</v>
      </c>
      <c r="S272" s="423">
        <f t="shared" si="32"/>
        <v>165.792</v>
      </c>
      <c r="T272" s="422">
        <f t="shared" si="33"/>
        <v>41.256514186450488</v>
      </c>
      <c r="U272" s="423">
        <f t="shared" si="34"/>
        <v>6.839999999999999</v>
      </c>
      <c r="V272" s="24"/>
    </row>
    <row r="273" spans="1:22" ht="12.75">
      <c r="A273" s="173"/>
      <c r="B273" s="9"/>
      <c r="C273" s="413" t="s">
        <v>119</v>
      </c>
      <c r="D273" s="10">
        <v>320</v>
      </c>
      <c r="E273" s="10" t="s">
        <v>14</v>
      </c>
      <c r="F273" s="10">
        <v>150</v>
      </c>
      <c r="G273" s="10" t="s">
        <v>14</v>
      </c>
      <c r="H273" s="10">
        <v>5</v>
      </c>
      <c r="I273" s="10" t="s">
        <v>14</v>
      </c>
      <c r="J273" s="10">
        <v>8</v>
      </c>
      <c r="K273" s="61"/>
      <c r="L273" s="478">
        <f t="shared" si="28"/>
        <v>30.771999999999998</v>
      </c>
      <c r="M273" s="436">
        <v>6000</v>
      </c>
      <c r="N273" s="449">
        <f t="shared" si="29"/>
        <v>184.63200000000001</v>
      </c>
      <c r="O273" s="12">
        <v>1</v>
      </c>
      <c r="P273" s="13">
        <v>1</v>
      </c>
      <c r="Q273" s="14">
        <f t="shared" si="30"/>
        <v>1</v>
      </c>
      <c r="R273" s="422">
        <f t="shared" si="31"/>
        <v>6</v>
      </c>
      <c r="S273" s="423">
        <f t="shared" si="32"/>
        <v>184.63200000000001</v>
      </c>
      <c r="T273" s="422">
        <f t="shared" si="33"/>
        <v>40.296373326400627</v>
      </c>
      <c r="U273" s="423">
        <f t="shared" si="34"/>
        <v>7.4400000000000013</v>
      </c>
      <c r="V273" s="24"/>
    </row>
    <row r="274" spans="1:22" ht="12.75">
      <c r="A274" s="173"/>
      <c r="B274" s="9"/>
      <c r="C274" s="413" t="s">
        <v>119</v>
      </c>
      <c r="D274" s="10">
        <v>320</v>
      </c>
      <c r="E274" s="10" t="s">
        <v>14</v>
      </c>
      <c r="F274" s="10">
        <v>200</v>
      </c>
      <c r="G274" s="10" t="s">
        <v>14</v>
      </c>
      <c r="H274" s="10">
        <v>4.5</v>
      </c>
      <c r="I274" s="10" t="s">
        <v>14</v>
      </c>
      <c r="J274" s="10">
        <v>6</v>
      </c>
      <c r="K274" s="61"/>
      <c r="L274" s="478">
        <f t="shared" si="28"/>
        <v>29.720099999999999</v>
      </c>
      <c r="M274" s="436">
        <v>6000</v>
      </c>
      <c r="N274" s="449">
        <f t="shared" si="29"/>
        <v>178.32060000000001</v>
      </c>
      <c r="O274" s="12">
        <v>1</v>
      </c>
      <c r="P274" s="13">
        <v>1</v>
      </c>
      <c r="Q274" s="14">
        <f t="shared" si="30"/>
        <v>1</v>
      </c>
      <c r="R274" s="422">
        <f t="shared" si="31"/>
        <v>6</v>
      </c>
      <c r="S274" s="423">
        <f t="shared" si="32"/>
        <v>178.32060000000001</v>
      </c>
      <c r="T274" s="422">
        <f t="shared" si="33"/>
        <v>48.452057698325376</v>
      </c>
      <c r="U274" s="423">
        <f t="shared" si="34"/>
        <v>8.64</v>
      </c>
      <c r="V274" s="24"/>
    </row>
    <row r="275" spans="1:22" ht="12.75">
      <c r="A275" s="173"/>
      <c r="B275" s="9"/>
      <c r="C275" s="413" t="s">
        <v>119</v>
      </c>
      <c r="D275" s="10">
        <v>350</v>
      </c>
      <c r="E275" s="10" t="s">
        <v>14</v>
      </c>
      <c r="F275" s="10">
        <v>80</v>
      </c>
      <c r="G275" s="10" t="s">
        <v>14</v>
      </c>
      <c r="H275" s="10">
        <v>6</v>
      </c>
      <c r="I275" s="10" t="s">
        <v>14</v>
      </c>
      <c r="J275" s="10">
        <v>6</v>
      </c>
      <c r="K275" s="61"/>
      <c r="L275" s="478">
        <f t="shared" si="28"/>
        <v>23.4558</v>
      </c>
      <c r="M275" s="436">
        <v>6000</v>
      </c>
      <c r="N275" s="449">
        <f t="shared" si="29"/>
        <v>140.73479999999998</v>
      </c>
      <c r="O275" s="12">
        <v>1</v>
      </c>
      <c r="P275" s="13">
        <v>1</v>
      </c>
      <c r="Q275" s="14">
        <f t="shared" si="30"/>
        <v>1</v>
      </c>
      <c r="R275" s="422">
        <f t="shared" si="31"/>
        <v>6</v>
      </c>
      <c r="S275" s="423">
        <f t="shared" si="32"/>
        <v>140.73479999999998</v>
      </c>
      <c r="T275" s="422">
        <f t="shared" si="33"/>
        <v>43.486046095208863</v>
      </c>
      <c r="U275" s="423">
        <f t="shared" si="34"/>
        <v>6.1199999999999992</v>
      </c>
      <c r="V275" s="24"/>
    </row>
    <row r="276" spans="1:22" ht="12.75">
      <c r="A276" s="173"/>
      <c r="B276" s="9"/>
      <c r="C276" s="413" t="s">
        <v>119</v>
      </c>
      <c r="D276" s="10">
        <v>350</v>
      </c>
      <c r="E276" s="10" t="s">
        <v>14</v>
      </c>
      <c r="F276" s="10">
        <v>100</v>
      </c>
      <c r="G276" s="10" t="s">
        <v>14</v>
      </c>
      <c r="H276" s="10">
        <v>6</v>
      </c>
      <c r="I276" s="10" t="s">
        <v>14</v>
      </c>
      <c r="J276" s="10">
        <v>8</v>
      </c>
      <c r="K276" s="61"/>
      <c r="L276" s="478">
        <f t="shared" si="28"/>
        <v>28.291399999999999</v>
      </c>
      <c r="M276" s="436">
        <v>6000</v>
      </c>
      <c r="N276" s="449">
        <f t="shared" si="29"/>
        <v>169.7484</v>
      </c>
      <c r="O276" s="12">
        <v>1</v>
      </c>
      <c r="P276" s="13">
        <v>1</v>
      </c>
      <c r="Q276" s="14">
        <f t="shared" si="30"/>
        <v>1</v>
      </c>
      <c r="R276" s="422">
        <f t="shared" si="31"/>
        <v>6</v>
      </c>
      <c r="S276" s="423">
        <f t="shared" si="32"/>
        <v>169.7484</v>
      </c>
      <c r="T276" s="422">
        <f t="shared" si="33"/>
        <v>38.881073400397298</v>
      </c>
      <c r="U276" s="423">
        <f t="shared" si="34"/>
        <v>6.6000000000000005</v>
      </c>
      <c r="V276" s="24"/>
    </row>
    <row r="277" spans="1:22" ht="12.75">
      <c r="A277" s="173"/>
      <c r="B277" s="9"/>
      <c r="C277" s="413" t="s">
        <v>119</v>
      </c>
      <c r="D277" s="10">
        <v>350</v>
      </c>
      <c r="E277" s="10" t="s">
        <v>14</v>
      </c>
      <c r="F277" s="10">
        <v>125</v>
      </c>
      <c r="G277" s="10" t="s">
        <v>14</v>
      </c>
      <c r="H277" s="10">
        <v>3</v>
      </c>
      <c r="I277" s="10" t="s">
        <v>14</v>
      </c>
      <c r="J277" s="10">
        <v>3</v>
      </c>
      <c r="K277" s="61"/>
      <c r="L277" s="478">
        <f t="shared" si="28"/>
        <v>13.9887</v>
      </c>
      <c r="M277" s="436">
        <v>6000</v>
      </c>
      <c r="N277" s="449">
        <f t="shared" si="29"/>
        <v>83.932199999999995</v>
      </c>
      <c r="O277" s="12">
        <v>1</v>
      </c>
      <c r="P277" s="13">
        <v>1</v>
      </c>
      <c r="Q277" s="14">
        <f t="shared" si="30"/>
        <v>1</v>
      </c>
      <c r="R277" s="422">
        <f t="shared" si="31"/>
        <v>6</v>
      </c>
      <c r="S277" s="423">
        <f t="shared" si="32"/>
        <v>83.932199999999995</v>
      </c>
      <c r="T277" s="422">
        <f t="shared" si="33"/>
        <v>85.783525273971136</v>
      </c>
      <c r="U277" s="423">
        <f t="shared" si="34"/>
        <v>7.2</v>
      </c>
      <c r="V277" s="24"/>
    </row>
    <row r="278" spans="1:22" ht="12.75">
      <c r="A278" s="173"/>
      <c r="B278" s="9"/>
      <c r="C278" s="413" t="s">
        <v>119</v>
      </c>
      <c r="D278" s="10">
        <v>350</v>
      </c>
      <c r="E278" s="10" t="s">
        <v>14</v>
      </c>
      <c r="F278" s="10">
        <v>125</v>
      </c>
      <c r="G278" s="10" t="s">
        <v>14</v>
      </c>
      <c r="H278" s="10">
        <v>5</v>
      </c>
      <c r="I278" s="10" t="s">
        <v>14</v>
      </c>
      <c r="J278" s="10">
        <v>8</v>
      </c>
      <c r="K278" s="61"/>
      <c r="L278" s="478">
        <f t="shared" si="28"/>
        <v>28.8095</v>
      </c>
      <c r="M278" s="436">
        <v>6000</v>
      </c>
      <c r="N278" s="449">
        <f t="shared" si="29"/>
        <v>172.857</v>
      </c>
      <c r="O278" s="12">
        <v>1</v>
      </c>
      <c r="P278" s="13">
        <v>1</v>
      </c>
      <c r="Q278" s="14">
        <f t="shared" si="30"/>
        <v>1</v>
      </c>
      <c r="R278" s="422">
        <f t="shared" si="31"/>
        <v>6</v>
      </c>
      <c r="S278" s="423">
        <f t="shared" si="32"/>
        <v>172.857</v>
      </c>
      <c r="T278" s="422">
        <f t="shared" si="33"/>
        <v>41.652926985890069</v>
      </c>
      <c r="U278" s="423">
        <f t="shared" si="34"/>
        <v>7.2</v>
      </c>
      <c r="V278" s="24"/>
    </row>
    <row r="279" spans="1:22" ht="12.75">
      <c r="A279" s="173"/>
      <c r="B279" s="9"/>
      <c r="C279" s="413" t="s">
        <v>119</v>
      </c>
      <c r="D279" s="10">
        <v>350</v>
      </c>
      <c r="E279" s="10" t="s">
        <v>14</v>
      </c>
      <c r="F279" s="10">
        <v>130</v>
      </c>
      <c r="G279" s="10" t="s">
        <v>14</v>
      </c>
      <c r="H279" s="10">
        <v>4.5</v>
      </c>
      <c r="I279" s="10" t="s">
        <v>14</v>
      </c>
      <c r="J279" s="10">
        <v>4.5</v>
      </c>
      <c r="K279" s="61"/>
      <c r="L279" s="478">
        <f t="shared" si="28"/>
        <v>21.230325000000001</v>
      </c>
      <c r="M279" s="436">
        <v>6000</v>
      </c>
      <c r="N279" s="449">
        <f t="shared" si="29"/>
        <v>127.38195</v>
      </c>
      <c r="O279" s="12">
        <v>1</v>
      </c>
      <c r="P279" s="13">
        <v>1</v>
      </c>
      <c r="Q279" s="14">
        <f t="shared" si="30"/>
        <v>1</v>
      </c>
      <c r="R279" s="422">
        <f t="shared" si="31"/>
        <v>6</v>
      </c>
      <c r="S279" s="423">
        <f t="shared" si="32"/>
        <v>127.38195</v>
      </c>
      <c r="T279" s="422">
        <f t="shared" si="33"/>
        <v>57.464970507987985</v>
      </c>
      <c r="U279" s="423">
        <f t="shared" si="34"/>
        <v>7.32</v>
      </c>
      <c r="V279" s="24"/>
    </row>
    <row r="280" spans="1:22" ht="12.75">
      <c r="A280" s="173"/>
      <c r="B280" s="9"/>
      <c r="C280" s="413" t="s">
        <v>119</v>
      </c>
      <c r="D280" s="10">
        <v>350</v>
      </c>
      <c r="E280" s="10" t="s">
        <v>14</v>
      </c>
      <c r="F280" s="10">
        <v>150</v>
      </c>
      <c r="G280" s="10" t="s">
        <v>14</v>
      </c>
      <c r="H280" s="10">
        <v>4</v>
      </c>
      <c r="I280" s="10" t="s">
        <v>14</v>
      </c>
      <c r="J280" s="10">
        <v>6</v>
      </c>
      <c r="K280" s="61"/>
      <c r="L280" s="478">
        <f t="shared" si="28"/>
        <v>24.743199999999998</v>
      </c>
      <c r="M280" s="436">
        <v>6000</v>
      </c>
      <c r="N280" s="449">
        <f t="shared" si="29"/>
        <v>148.45919999999998</v>
      </c>
      <c r="O280" s="12">
        <v>1</v>
      </c>
      <c r="P280" s="13">
        <v>1</v>
      </c>
      <c r="Q280" s="14">
        <f t="shared" si="30"/>
        <v>1</v>
      </c>
      <c r="R280" s="422">
        <f t="shared" si="31"/>
        <v>6</v>
      </c>
      <c r="S280" s="423">
        <f t="shared" si="32"/>
        <v>148.45919999999998</v>
      </c>
      <c r="T280" s="422">
        <f t="shared" si="33"/>
        <v>52.539687671764369</v>
      </c>
      <c r="U280" s="423">
        <f t="shared" si="34"/>
        <v>7.8</v>
      </c>
      <c r="V280" s="24"/>
    </row>
    <row r="281" spans="1:22" ht="12.75">
      <c r="A281" s="173"/>
      <c r="B281" s="9"/>
      <c r="C281" s="413" t="s">
        <v>119</v>
      </c>
      <c r="D281" s="10">
        <v>350</v>
      </c>
      <c r="E281" s="10" t="s">
        <v>14</v>
      </c>
      <c r="F281" s="10">
        <v>150</v>
      </c>
      <c r="G281" s="10" t="s">
        <v>14</v>
      </c>
      <c r="H281" s="10">
        <v>5</v>
      </c>
      <c r="I281" s="10" t="s">
        <v>14</v>
      </c>
      <c r="J281" s="10">
        <v>6</v>
      </c>
      <c r="K281" s="61"/>
      <c r="L281" s="478">
        <f t="shared" si="28"/>
        <v>27.3965</v>
      </c>
      <c r="M281" s="436">
        <v>6000</v>
      </c>
      <c r="N281" s="449">
        <f t="shared" si="29"/>
        <v>164.37899999999999</v>
      </c>
      <c r="O281" s="12">
        <v>1</v>
      </c>
      <c r="P281" s="13">
        <v>1</v>
      </c>
      <c r="Q281" s="14">
        <f t="shared" si="30"/>
        <v>1</v>
      </c>
      <c r="R281" s="422">
        <f t="shared" si="31"/>
        <v>6</v>
      </c>
      <c r="S281" s="423">
        <f t="shared" si="32"/>
        <v>164.37899999999999</v>
      </c>
      <c r="T281" s="422">
        <f t="shared" si="33"/>
        <v>47.451316774040478</v>
      </c>
      <c r="U281" s="423">
        <f t="shared" si="34"/>
        <v>7.7999999999999989</v>
      </c>
      <c r="V281" s="24"/>
    </row>
    <row r="282" spans="1:22" ht="12.75">
      <c r="A282" s="173"/>
      <c r="B282" s="9"/>
      <c r="C282" s="413" t="s">
        <v>119</v>
      </c>
      <c r="D282" s="10">
        <v>350</v>
      </c>
      <c r="E282" s="10" t="s">
        <v>14</v>
      </c>
      <c r="F282" s="10">
        <v>150</v>
      </c>
      <c r="G282" s="10" t="s">
        <v>14</v>
      </c>
      <c r="H282" s="10">
        <v>5</v>
      </c>
      <c r="I282" s="10" t="s">
        <v>14</v>
      </c>
      <c r="J282" s="10">
        <v>8</v>
      </c>
      <c r="K282" s="61"/>
      <c r="L282" s="478">
        <f t="shared" si="28"/>
        <v>31.9495</v>
      </c>
      <c r="M282" s="436">
        <v>6000</v>
      </c>
      <c r="N282" s="449">
        <f t="shared" si="29"/>
        <v>191.697</v>
      </c>
      <c r="O282" s="12">
        <v>1</v>
      </c>
      <c r="P282" s="13">
        <v>1</v>
      </c>
      <c r="Q282" s="14">
        <f t="shared" si="30"/>
        <v>1</v>
      </c>
      <c r="R282" s="422">
        <f t="shared" si="31"/>
        <v>6</v>
      </c>
      <c r="S282" s="423">
        <f t="shared" si="32"/>
        <v>191.697</v>
      </c>
      <c r="T282" s="422">
        <f t="shared" si="33"/>
        <v>40.689212663734956</v>
      </c>
      <c r="U282" s="423">
        <f t="shared" si="34"/>
        <v>7.8</v>
      </c>
      <c r="V282" s="24"/>
    </row>
    <row r="283" spans="1:22" ht="12.75">
      <c r="A283" s="173"/>
      <c r="B283" s="9"/>
      <c r="C283" s="413" t="s">
        <v>119</v>
      </c>
      <c r="D283" s="10">
        <v>350</v>
      </c>
      <c r="E283" s="10" t="s">
        <v>14</v>
      </c>
      <c r="F283" s="10">
        <v>150</v>
      </c>
      <c r="G283" s="10" t="s">
        <v>14</v>
      </c>
      <c r="H283" s="10">
        <v>6</v>
      </c>
      <c r="I283" s="10" t="s">
        <v>14</v>
      </c>
      <c r="J283" s="10">
        <v>6</v>
      </c>
      <c r="K283" s="61"/>
      <c r="L283" s="478">
        <f t="shared" si="28"/>
        <v>30.049799999999998</v>
      </c>
      <c r="M283" s="436">
        <v>6000</v>
      </c>
      <c r="N283" s="449">
        <f t="shared" si="29"/>
        <v>180.2988</v>
      </c>
      <c r="O283" s="12">
        <v>1</v>
      </c>
      <c r="P283" s="13">
        <v>1</v>
      </c>
      <c r="Q283" s="14">
        <f t="shared" si="30"/>
        <v>1</v>
      </c>
      <c r="R283" s="422">
        <f t="shared" si="31"/>
        <v>6</v>
      </c>
      <c r="S283" s="423">
        <f t="shared" si="32"/>
        <v>180.2988</v>
      </c>
      <c r="T283" s="422">
        <f t="shared" si="33"/>
        <v>43.261519211442341</v>
      </c>
      <c r="U283" s="423">
        <f t="shared" si="34"/>
        <v>7.8</v>
      </c>
      <c r="V283" s="24"/>
    </row>
    <row r="284" spans="1:22" ht="12.75">
      <c r="A284" s="173"/>
      <c r="B284" s="9"/>
      <c r="C284" s="413" t="s">
        <v>119</v>
      </c>
      <c r="D284" s="10">
        <v>350</v>
      </c>
      <c r="E284" s="10" t="s">
        <v>14</v>
      </c>
      <c r="F284" s="10">
        <v>150</v>
      </c>
      <c r="G284" s="10" t="s">
        <v>14</v>
      </c>
      <c r="H284" s="10">
        <v>6</v>
      </c>
      <c r="I284" s="10" t="s">
        <v>14</v>
      </c>
      <c r="J284" s="10">
        <v>8</v>
      </c>
      <c r="K284" s="61"/>
      <c r="L284" s="478">
        <f t="shared" si="28"/>
        <v>34.571400000000004</v>
      </c>
      <c r="M284" s="436">
        <v>6000</v>
      </c>
      <c r="N284" s="449">
        <f t="shared" si="29"/>
        <v>207.42840000000001</v>
      </c>
      <c r="O284" s="12">
        <v>1</v>
      </c>
      <c r="P284" s="13">
        <v>1</v>
      </c>
      <c r="Q284" s="14">
        <f t="shared" si="30"/>
        <v>1</v>
      </c>
      <c r="R284" s="422">
        <f t="shared" si="31"/>
        <v>6</v>
      </c>
      <c r="S284" s="423">
        <f t="shared" si="32"/>
        <v>207.42840000000001</v>
      </c>
      <c r="T284" s="422">
        <f t="shared" si="33"/>
        <v>37.603336862261862</v>
      </c>
      <c r="U284" s="423">
        <f t="shared" si="34"/>
        <v>7.7999999999999989</v>
      </c>
      <c r="V284" s="24"/>
    </row>
    <row r="285" spans="1:22" ht="12.75">
      <c r="A285" s="173"/>
      <c r="B285" s="9"/>
      <c r="C285" s="413" t="s">
        <v>119</v>
      </c>
      <c r="D285" s="10">
        <v>350</v>
      </c>
      <c r="E285" s="10" t="s">
        <v>14</v>
      </c>
      <c r="F285" s="10">
        <v>150</v>
      </c>
      <c r="G285" s="10" t="s">
        <v>14</v>
      </c>
      <c r="H285" s="10">
        <v>3.2</v>
      </c>
      <c r="I285" s="10" t="s">
        <v>14</v>
      </c>
      <c r="J285" s="10">
        <v>6</v>
      </c>
      <c r="K285" s="61"/>
      <c r="L285" s="478">
        <f t="shared" si="28"/>
        <v>22.620560000000001</v>
      </c>
      <c r="M285" s="436">
        <v>6000</v>
      </c>
      <c r="N285" s="449">
        <f t="shared" si="29"/>
        <v>135.72336000000001</v>
      </c>
      <c r="O285" s="12">
        <v>1</v>
      </c>
      <c r="P285" s="13">
        <v>1</v>
      </c>
      <c r="Q285" s="14">
        <f t="shared" si="30"/>
        <v>1</v>
      </c>
      <c r="R285" s="422">
        <f t="shared" si="31"/>
        <v>6</v>
      </c>
      <c r="S285" s="423">
        <f t="shared" si="32"/>
        <v>135.72336000000001</v>
      </c>
      <c r="T285" s="422">
        <f t="shared" si="33"/>
        <v>57.469841595433529</v>
      </c>
      <c r="U285" s="423">
        <f t="shared" si="34"/>
        <v>7.8</v>
      </c>
      <c r="V285" s="24"/>
    </row>
    <row r="286" spans="1:22" ht="12.75">
      <c r="A286" s="173"/>
      <c r="B286" s="9"/>
      <c r="C286" s="413" t="s">
        <v>119</v>
      </c>
      <c r="D286" s="10">
        <v>350</v>
      </c>
      <c r="E286" s="10" t="s">
        <v>14</v>
      </c>
      <c r="F286" s="10">
        <v>150</v>
      </c>
      <c r="G286" s="10" t="s">
        <v>14</v>
      </c>
      <c r="H286" s="10">
        <v>3.2</v>
      </c>
      <c r="I286" s="10" t="s">
        <v>14</v>
      </c>
      <c r="J286" s="10">
        <v>3.2</v>
      </c>
      <c r="K286" s="61"/>
      <c r="L286" s="478">
        <f t="shared" si="28"/>
        <v>16.167232000000002</v>
      </c>
      <c r="M286" s="436">
        <v>6000</v>
      </c>
      <c r="N286" s="449">
        <f t="shared" si="29"/>
        <v>97.003392000000005</v>
      </c>
      <c r="O286" s="12">
        <v>1</v>
      </c>
      <c r="P286" s="13">
        <v>1</v>
      </c>
      <c r="Q286" s="14">
        <f t="shared" si="30"/>
        <v>1</v>
      </c>
      <c r="R286" s="422">
        <f t="shared" si="31"/>
        <v>6</v>
      </c>
      <c r="S286" s="423">
        <f t="shared" si="32"/>
        <v>97.003392000000005</v>
      </c>
      <c r="T286" s="422">
        <f t="shared" si="33"/>
        <v>80.409559286339174</v>
      </c>
      <c r="U286" s="423">
        <f t="shared" si="34"/>
        <v>7.8</v>
      </c>
      <c r="V286" s="24"/>
    </row>
    <row r="287" spans="1:22" ht="12.75">
      <c r="A287" s="173"/>
      <c r="B287" s="9"/>
      <c r="C287" s="413" t="s">
        <v>119</v>
      </c>
      <c r="D287" s="10">
        <v>350</v>
      </c>
      <c r="E287" s="10" t="s">
        <v>14</v>
      </c>
      <c r="F287" s="10">
        <v>150</v>
      </c>
      <c r="G287" s="10" t="s">
        <v>14</v>
      </c>
      <c r="H287" s="10">
        <v>3.2</v>
      </c>
      <c r="I287" s="10" t="s">
        <v>14</v>
      </c>
      <c r="J287" s="10">
        <v>4.5</v>
      </c>
      <c r="K287" s="61"/>
      <c r="L287" s="478">
        <f t="shared" si="28"/>
        <v>19.163419999999999</v>
      </c>
      <c r="M287" s="436">
        <v>6000</v>
      </c>
      <c r="N287" s="449">
        <f t="shared" si="29"/>
        <v>114.98051999999998</v>
      </c>
      <c r="O287" s="12">
        <v>1</v>
      </c>
      <c r="P287" s="13">
        <v>1</v>
      </c>
      <c r="Q287" s="14">
        <f t="shared" si="30"/>
        <v>1</v>
      </c>
      <c r="R287" s="422">
        <f t="shared" si="31"/>
        <v>6</v>
      </c>
      <c r="S287" s="423">
        <f t="shared" si="32"/>
        <v>114.98051999999998</v>
      </c>
      <c r="T287" s="422">
        <f t="shared" si="33"/>
        <v>67.83757805235183</v>
      </c>
      <c r="U287" s="423">
        <f t="shared" si="34"/>
        <v>7.8</v>
      </c>
      <c r="V287" s="24"/>
    </row>
    <row r="288" spans="1:22" ht="12.75">
      <c r="A288" s="173"/>
      <c r="B288" s="9"/>
      <c r="C288" s="413" t="s">
        <v>119</v>
      </c>
      <c r="D288" s="10">
        <v>350</v>
      </c>
      <c r="E288" s="10" t="s">
        <v>14</v>
      </c>
      <c r="F288" s="10">
        <v>150</v>
      </c>
      <c r="G288" s="10" t="s">
        <v>14</v>
      </c>
      <c r="H288" s="10">
        <v>4.5</v>
      </c>
      <c r="I288" s="10" t="s">
        <v>14</v>
      </c>
      <c r="J288" s="10">
        <v>6</v>
      </c>
      <c r="K288" s="61"/>
      <c r="L288" s="478">
        <f t="shared" si="28"/>
        <v>26.069849999999999</v>
      </c>
      <c r="M288" s="436">
        <v>6000</v>
      </c>
      <c r="N288" s="449">
        <f t="shared" si="29"/>
        <v>156.41910000000001</v>
      </c>
      <c r="O288" s="12">
        <v>1</v>
      </c>
      <c r="P288" s="13">
        <v>1</v>
      </c>
      <c r="Q288" s="14">
        <f t="shared" si="30"/>
        <v>1</v>
      </c>
      <c r="R288" s="422">
        <f t="shared" si="31"/>
        <v>6</v>
      </c>
      <c r="S288" s="423">
        <f t="shared" si="32"/>
        <v>156.41910000000001</v>
      </c>
      <c r="T288" s="422">
        <f t="shared" si="33"/>
        <v>49.866032984462898</v>
      </c>
      <c r="U288" s="423">
        <f t="shared" si="34"/>
        <v>7.8000000000000007</v>
      </c>
      <c r="V288" s="24"/>
    </row>
    <row r="289" spans="1:22" ht="12.75">
      <c r="A289" s="173"/>
      <c r="B289" s="9"/>
      <c r="C289" s="413" t="s">
        <v>119</v>
      </c>
      <c r="D289" s="10">
        <v>350</v>
      </c>
      <c r="E289" s="10" t="s">
        <v>14</v>
      </c>
      <c r="F289" s="10">
        <v>150</v>
      </c>
      <c r="G289" s="10" t="s">
        <v>14</v>
      </c>
      <c r="H289" s="10">
        <v>4.5</v>
      </c>
      <c r="I289" s="10" t="s">
        <v>14</v>
      </c>
      <c r="J289" s="10">
        <v>8</v>
      </c>
      <c r="K289" s="61"/>
      <c r="L289" s="478">
        <f t="shared" si="28"/>
        <v>30.638549999999999</v>
      </c>
      <c r="M289" s="436">
        <v>6000</v>
      </c>
      <c r="N289" s="449">
        <f t="shared" si="29"/>
        <v>183.8313</v>
      </c>
      <c r="O289" s="12">
        <v>1</v>
      </c>
      <c r="P289" s="13">
        <v>1</v>
      </c>
      <c r="Q289" s="14">
        <f t="shared" si="30"/>
        <v>1</v>
      </c>
      <c r="R289" s="422">
        <f t="shared" si="31"/>
        <v>6</v>
      </c>
      <c r="S289" s="423">
        <f t="shared" si="32"/>
        <v>183.8313</v>
      </c>
      <c r="T289" s="422">
        <f t="shared" si="33"/>
        <v>42.430206390315469</v>
      </c>
      <c r="U289" s="423">
        <f t="shared" si="34"/>
        <v>7.8</v>
      </c>
      <c r="V289" s="24"/>
    </row>
    <row r="290" spans="1:22" ht="12.75">
      <c r="A290" s="173"/>
      <c r="B290" s="9"/>
      <c r="C290" s="413" t="s">
        <v>119</v>
      </c>
      <c r="D290" s="10">
        <v>350</v>
      </c>
      <c r="E290" s="10" t="s">
        <v>14</v>
      </c>
      <c r="F290" s="10">
        <v>160</v>
      </c>
      <c r="G290" s="10" t="s">
        <v>14</v>
      </c>
      <c r="H290" s="10">
        <v>4</v>
      </c>
      <c r="I290" s="10" t="s">
        <v>14</v>
      </c>
      <c r="J290" s="10">
        <v>6</v>
      </c>
      <c r="K290" s="61"/>
      <c r="L290" s="478">
        <f t="shared" si="28"/>
        <v>25.685199999999998</v>
      </c>
      <c r="M290" s="436">
        <v>6000</v>
      </c>
      <c r="N290" s="449">
        <f t="shared" si="29"/>
        <v>154.1112</v>
      </c>
      <c r="O290" s="12">
        <v>1</v>
      </c>
      <c r="P290" s="13">
        <v>1</v>
      </c>
      <c r="Q290" s="14">
        <f t="shared" si="30"/>
        <v>1</v>
      </c>
      <c r="R290" s="422">
        <f t="shared" si="31"/>
        <v>6</v>
      </c>
      <c r="S290" s="423">
        <f t="shared" si="32"/>
        <v>154.1112</v>
      </c>
      <c r="T290" s="422">
        <f t="shared" si="33"/>
        <v>52.170121314998525</v>
      </c>
      <c r="U290" s="423">
        <f t="shared" si="34"/>
        <v>8.0400000000000009</v>
      </c>
      <c r="V290" s="24"/>
    </row>
    <row r="291" spans="1:22" ht="12.75">
      <c r="A291" s="173"/>
      <c r="B291" s="9"/>
      <c r="C291" s="413" t="s">
        <v>119</v>
      </c>
      <c r="D291" s="10">
        <v>350</v>
      </c>
      <c r="E291" s="10" t="s">
        <v>14</v>
      </c>
      <c r="F291" s="10">
        <v>170</v>
      </c>
      <c r="G291" s="10" t="s">
        <v>14</v>
      </c>
      <c r="H291" s="10">
        <v>5</v>
      </c>
      <c r="I291" s="10" t="s">
        <v>14</v>
      </c>
      <c r="J291" s="10">
        <v>8</v>
      </c>
      <c r="K291" s="61"/>
      <c r="L291" s="478">
        <f t="shared" si="28"/>
        <v>34.461500000000001</v>
      </c>
      <c r="M291" s="436">
        <v>6000</v>
      </c>
      <c r="N291" s="449">
        <f t="shared" si="29"/>
        <v>206.76900000000001</v>
      </c>
      <c r="O291" s="12">
        <v>1</v>
      </c>
      <c r="P291" s="13">
        <v>1</v>
      </c>
      <c r="Q291" s="14">
        <f t="shared" si="30"/>
        <v>1</v>
      </c>
      <c r="R291" s="422">
        <f t="shared" si="31"/>
        <v>6</v>
      </c>
      <c r="S291" s="423">
        <f t="shared" si="32"/>
        <v>206.76900000000001</v>
      </c>
      <c r="T291" s="422">
        <f t="shared" si="33"/>
        <v>40.044687549874496</v>
      </c>
      <c r="U291" s="423">
        <f t="shared" si="34"/>
        <v>8.2799999999999994</v>
      </c>
      <c r="V291" s="24"/>
    </row>
    <row r="292" spans="1:22" ht="12.75">
      <c r="A292" s="173"/>
      <c r="B292" s="9"/>
      <c r="C292" s="413" t="s">
        <v>119</v>
      </c>
      <c r="D292" s="10">
        <v>350</v>
      </c>
      <c r="E292" s="10" t="s">
        <v>14</v>
      </c>
      <c r="F292" s="10">
        <v>175</v>
      </c>
      <c r="G292" s="10" t="s">
        <v>14</v>
      </c>
      <c r="H292" s="10">
        <v>5</v>
      </c>
      <c r="I292" s="10" t="s">
        <v>14</v>
      </c>
      <c r="J292" s="10">
        <v>8</v>
      </c>
      <c r="K292" s="61"/>
      <c r="L292" s="478">
        <f t="shared" si="28"/>
        <v>35.089500000000001</v>
      </c>
      <c r="M292" s="436">
        <v>6000</v>
      </c>
      <c r="N292" s="449">
        <f t="shared" si="29"/>
        <v>210.53700000000001</v>
      </c>
      <c r="O292" s="12">
        <v>1</v>
      </c>
      <c r="P292" s="13">
        <v>1</v>
      </c>
      <c r="Q292" s="14">
        <f t="shared" si="30"/>
        <v>1</v>
      </c>
      <c r="R292" s="422">
        <f t="shared" si="31"/>
        <v>6</v>
      </c>
      <c r="S292" s="423">
        <f t="shared" si="32"/>
        <v>210.53700000000001</v>
      </c>
      <c r="T292" s="422">
        <f t="shared" si="33"/>
        <v>39.897975177759726</v>
      </c>
      <c r="U292" s="423">
        <f t="shared" si="34"/>
        <v>8.4</v>
      </c>
      <c r="V292" s="24"/>
    </row>
    <row r="293" spans="1:22" ht="12.75">
      <c r="A293" s="173"/>
      <c r="B293" s="9"/>
      <c r="C293" s="413" t="s">
        <v>119</v>
      </c>
      <c r="D293" s="10">
        <v>350</v>
      </c>
      <c r="E293" s="10" t="s">
        <v>14</v>
      </c>
      <c r="F293" s="10">
        <v>175</v>
      </c>
      <c r="G293" s="10" t="s">
        <v>14</v>
      </c>
      <c r="H293" s="10">
        <v>6</v>
      </c>
      <c r="I293" s="10" t="s">
        <v>14</v>
      </c>
      <c r="J293" s="10">
        <v>6</v>
      </c>
      <c r="K293" s="61"/>
      <c r="L293" s="478">
        <f>((D293-2*J293)*H293+F293*J293*2)*7.85/1000</f>
        <v>32.404800000000002</v>
      </c>
      <c r="M293" s="436">
        <v>6000</v>
      </c>
      <c r="N293" s="449">
        <f>L293*M293/1000</f>
        <v>194.42880000000002</v>
      </c>
      <c r="O293" s="12">
        <v>1</v>
      </c>
      <c r="P293" s="13">
        <v>1</v>
      </c>
      <c r="Q293" s="14">
        <f>O293*P293</f>
        <v>1</v>
      </c>
      <c r="R293" s="422">
        <f>M293*Q293/1000</f>
        <v>6</v>
      </c>
      <c r="S293" s="423">
        <f>N293*Q293</f>
        <v>194.42880000000002</v>
      </c>
      <c r="T293" s="422">
        <f>(D293*2+F293*4)/L293</f>
        <v>43.203476028242726</v>
      </c>
      <c r="U293" s="423">
        <f>T293*S293/1000</f>
        <v>8.4</v>
      </c>
      <c r="V293" s="24"/>
    </row>
    <row r="294" spans="1:22" ht="12.75">
      <c r="A294" s="173"/>
      <c r="B294" s="9"/>
      <c r="C294" s="413" t="s">
        <v>119</v>
      </c>
      <c r="D294" s="10">
        <v>350</v>
      </c>
      <c r="E294" s="10" t="s">
        <v>14</v>
      </c>
      <c r="F294" s="10">
        <v>175</v>
      </c>
      <c r="G294" s="10" t="s">
        <v>14</v>
      </c>
      <c r="H294" s="10">
        <v>6</v>
      </c>
      <c r="I294" s="10" t="s">
        <v>14</v>
      </c>
      <c r="J294" s="10">
        <v>8</v>
      </c>
      <c r="K294" s="61"/>
      <c r="L294" s="478">
        <f t="shared" si="28"/>
        <v>37.711400000000005</v>
      </c>
      <c r="M294" s="436">
        <v>6000</v>
      </c>
      <c r="N294" s="449">
        <f t="shared" si="29"/>
        <v>226.26840000000001</v>
      </c>
      <c r="O294" s="12">
        <v>1</v>
      </c>
      <c r="P294" s="13">
        <v>1</v>
      </c>
      <c r="Q294" s="14">
        <f t="shared" si="30"/>
        <v>1</v>
      </c>
      <c r="R294" s="422">
        <f t="shared" si="31"/>
        <v>6</v>
      </c>
      <c r="S294" s="423">
        <f t="shared" si="32"/>
        <v>226.26840000000001</v>
      </c>
      <c r="T294" s="422">
        <f t="shared" si="33"/>
        <v>37.124052673727306</v>
      </c>
      <c r="U294" s="423">
        <f t="shared" si="34"/>
        <v>8.4</v>
      </c>
      <c r="V294" s="24"/>
    </row>
    <row r="295" spans="1:22" ht="12.75">
      <c r="A295" s="173"/>
      <c r="B295" s="9"/>
      <c r="C295" s="413" t="s">
        <v>119</v>
      </c>
      <c r="D295" s="10">
        <v>350</v>
      </c>
      <c r="E295" s="10" t="s">
        <v>14</v>
      </c>
      <c r="F295" s="10">
        <v>175</v>
      </c>
      <c r="G295" s="10" t="s">
        <v>14</v>
      </c>
      <c r="H295" s="10">
        <v>3.2</v>
      </c>
      <c r="I295" s="10" t="s">
        <v>14</v>
      </c>
      <c r="J295" s="10">
        <v>4.5</v>
      </c>
      <c r="K295" s="61"/>
      <c r="L295" s="478">
        <f t="shared" si="28"/>
        <v>20.929669999999998</v>
      </c>
      <c r="M295" s="436">
        <v>6000</v>
      </c>
      <c r="N295" s="449">
        <f t="shared" si="29"/>
        <v>125.57802</v>
      </c>
      <c r="O295" s="12">
        <v>1</v>
      </c>
      <c r="P295" s="13">
        <v>1</v>
      </c>
      <c r="Q295" s="14">
        <f t="shared" si="30"/>
        <v>1</v>
      </c>
      <c r="R295" s="422">
        <f t="shared" si="31"/>
        <v>6</v>
      </c>
      <c r="S295" s="423">
        <f t="shared" si="32"/>
        <v>125.57802</v>
      </c>
      <c r="T295" s="422">
        <f t="shared" si="33"/>
        <v>66.890686761903083</v>
      </c>
      <c r="U295" s="423">
        <f t="shared" si="34"/>
        <v>8.4</v>
      </c>
      <c r="V295" s="24"/>
    </row>
    <row r="296" spans="1:22" ht="12.75">
      <c r="A296" s="173"/>
      <c r="B296" s="9"/>
      <c r="C296" s="413" t="s">
        <v>119</v>
      </c>
      <c r="D296" s="10">
        <v>350</v>
      </c>
      <c r="E296" s="10" t="s">
        <v>14</v>
      </c>
      <c r="F296" s="10">
        <v>175</v>
      </c>
      <c r="G296" s="10" t="s">
        <v>14</v>
      </c>
      <c r="H296" s="10">
        <v>4.5</v>
      </c>
      <c r="I296" s="10" t="s">
        <v>14</v>
      </c>
      <c r="J296" s="10">
        <v>6</v>
      </c>
      <c r="K296" s="61"/>
      <c r="L296" s="478">
        <f t="shared" si="28"/>
        <v>28.424849999999999</v>
      </c>
      <c r="M296" s="436">
        <v>6000</v>
      </c>
      <c r="N296" s="449">
        <f t="shared" si="29"/>
        <v>170.54910000000001</v>
      </c>
      <c r="O296" s="12">
        <v>1</v>
      </c>
      <c r="P296" s="13">
        <v>1</v>
      </c>
      <c r="Q296" s="14">
        <f t="shared" si="30"/>
        <v>1</v>
      </c>
      <c r="R296" s="422">
        <f t="shared" si="31"/>
        <v>6</v>
      </c>
      <c r="S296" s="423">
        <f t="shared" si="32"/>
        <v>170.54910000000001</v>
      </c>
      <c r="T296" s="422">
        <f t="shared" si="33"/>
        <v>49.252678554152439</v>
      </c>
      <c r="U296" s="423">
        <f t="shared" si="34"/>
        <v>8.4</v>
      </c>
      <c r="V296" s="24"/>
    </row>
    <row r="297" spans="1:22" ht="12.75">
      <c r="A297" s="173"/>
      <c r="B297" s="9"/>
      <c r="C297" s="413" t="s">
        <v>119</v>
      </c>
      <c r="D297" s="10">
        <v>350</v>
      </c>
      <c r="E297" s="10" t="s">
        <v>14</v>
      </c>
      <c r="F297" s="10">
        <v>175</v>
      </c>
      <c r="G297" s="10" t="s">
        <v>14</v>
      </c>
      <c r="H297" s="10">
        <v>4.5</v>
      </c>
      <c r="I297" s="10" t="s">
        <v>14</v>
      </c>
      <c r="J297" s="10">
        <v>8</v>
      </c>
      <c r="K297" s="61"/>
      <c r="L297" s="478">
        <f t="shared" si="28"/>
        <v>33.778549999999996</v>
      </c>
      <c r="M297" s="436">
        <v>6000</v>
      </c>
      <c r="N297" s="449">
        <f t="shared" si="29"/>
        <v>202.6713</v>
      </c>
      <c r="O297" s="12">
        <v>1</v>
      </c>
      <c r="P297" s="13">
        <v>1</v>
      </c>
      <c r="Q297" s="14">
        <f t="shared" si="30"/>
        <v>1</v>
      </c>
      <c r="R297" s="422">
        <f t="shared" si="31"/>
        <v>6</v>
      </c>
      <c r="S297" s="423">
        <f t="shared" si="32"/>
        <v>202.6713</v>
      </c>
      <c r="T297" s="422">
        <f t="shared" si="33"/>
        <v>41.446420879522663</v>
      </c>
      <c r="U297" s="423">
        <f t="shared" si="34"/>
        <v>8.4000000000000021</v>
      </c>
      <c r="V297" s="24"/>
    </row>
    <row r="298" spans="1:22" ht="12.75">
      <c r="A298" s="173"/>
      <c r="B298" s="9"/>
      <c r="C298" s="413" t="s">
        <v>119</v>
      </c>
      <c r="D298" s="10">
        <v>350</v>
      </c>
      <c r="E298" s="10" t="s">
        <v>14</v>
      </c>
      <c r="F298" s="10">
        <v>180</v>
      </c>
      <c r="G298" s="10" t="s">
        <v>14</v>
      </c>
      <c r="H298" s="10">
        <v>3</v>
      </c>
      <c r="I298" s="10" t="s">
        <v>14</v>
      </c>
      <c r="J298" s="10">
        <v>6</v>
      </c>
      <c r="K298" s="61"/>
      <c r="L298" s="478">
        <f t="shared" si="28"/>
        <v>24.915899999999997</v>
      </c>
      <c r="M298" s="436">
        <v>6000</v>
      </c>
      <c r="N298" s="449">
        <f t="shared" si="29"/>
        <v>149.49539999999999</v>
      </c>
      <c r="O298" s="12">
        <v>1</v>
      </c>
      <c r="P298" s="13">
        <v>1</v>
      </c>
      <c r="Q298" s="14">
        <f t="shared" si="30"/>
        <v>1</v>
      </c>
      <c r="R298" s="422">
        <f t="shared" si="31"/>
        <v>6</v>
      </c>
      <c r="S298" s="423">
        <f t="shared" si="32"/>
        <v>149.49539999999999</v>
      </c>
      <c r="T298" s="422">
        <f t="shared" si="33"/>
        <v>56.99172014657308</v>
      </c>
      <c r="U298" s="423">
        <f t="shared" si="34"/>
        <v>8.52</v>
      </c>
      <c r="V298" s="24"/>
    </row>
    <row r="299" spans="1:22" ht="12.75">
      <c r="A299" s="173"/>
      <c r="B299" s="9"/>
      <c r="C299" s="413" t="s">
        <v>119</v>
      </c>
      <c r="D299" s="10">
        <v>350</v>
      </c>
      <c r="E299" s="10" t="s">
        <v>14</v>
      </c>
      <c r="F299" s="10">
        <v>180</v>
      </c>
      <c r="G299" s="10" t="s">
        <v>14</v>
      </c>
      <c r="H299" s="10">
        <v>6</v>
      </c>
      <c r="I299" s="10" t="s">
        <v>14</v>
      </c>
      <c r="J299" s="10">
        <v>8</v>
      </c>
      <c r="K299" s="61"/>
      <c r="L299" s="478">
        <f t="shared" si="28"/>
        <v>38.339400000000005</v>
      </c>
      <c r="M299" s="436">
        <v>6000</v>
      </c>
      <c r="N299" s="449">
        <f t="shared" si="29"/>
        <v>230.03640000000001</v>
      </c>
      <c r="O299" s="12">
        <v>1</v>
      </c>
      <c r="P299" s="13">
        <v>1</v>
      </c>
      <c r="Q299" s="14">
        <f t="shared" si="30"/>
        <v>1</v>
      </c>
      <c r="R299" s="422">
        <f t="shared" si="31"/>
        <v>6</v>
      </c>
      <c r="S299" s="423">
        <f t="shared" si="32"/>
        <v>230.03640000000001</v>
      </c>
      <c r="T299" s="422">
        <f t="shared" si="33"/>
        <v>37.037616655451046</v>
      </c>
      <c r="U299" s="423">
        <f t="shared" si="34"/>
        <v>8.52</v>
      </c>
      <c r="V299" s="24"/>
    </row>
    <row r="300" spans="1:22" ht="12.75">
      <c r="A300" s="173"/>
      <c r="B300" s="9"/>
      <c r="C300" s="413" t="s">
        <v>119</v>
      </c>
      <c r="D300" s="10">
        <v>350</v>
      </c>
      <c r="E300" s="10" t="s">
        <v>14</v>
      </c>
      <c r="F300" s="10">
        <v>180</v>
      </c>
      <c r="G300" s="10" t="s">
        <v>14</v>
      </c>
      <c r="H300" s="10">
        <v>4.5</v>
      </c>
      <c r="I300" s="10" t="s">
        <v>14</v>
      </c>
      <c r="J300" s="10">
        <v>8</v>
      </c>
      <c r="K300" s="61"/>
      <c r="L300" s="478">
        <f t="shared" si="28"/>
        <v>34.406549999999996</v>
      </c>
      <c r="M300" s="436">
        <v>6000</v>
      </c>
      <c r="N300" s="449">
        <f t="shared" si="29"/>
        <v>206.43929999999997</v>
      </c>
      <c r="O300" s="12">
        <v>1</v>
      </c>
      <c r="P300" s="13">
        <v>1</v>
      </c>
      <c r="Q300" s="14">
        <f t="shared" si="30"/>
        <v>1</v>
      </c>
      <c r="R300" s="422">
        <f t="shared" si="31"/>
        <v>6</v>
      </c>
      <c r="S300" s="423">
        <f t="shared" si="32"/>
        <v>206.43929999999997</v>
      </c>
      <c r="T300" s="422">
        <f t="shared" si="33"/>
        <v>41.271211440844844</v>
      </c>
      <c r="U300" s="423">
        <f t="shared" si="34"/>
        <v>8.52</v>
      </c>
      <c r="V300" s="24"/>
    </row>
    <row r="301" spans="1:22" ht="12.75">
      <c r="A301" s="173"/>
      <c r="B301" s="9"/>
      <c r="C301" s="413" t="s">
        <v>119</v>
      </c>
      <c r="D301" s="10">
        <v>350</v>
      </c>
      <c r="E301" s="10" t="s">
        <v>14</v>
      </c>
      <c r="F301" s="10">
        <v>200</v>
      </c>
      <c r="G301" s="10" t="s">
        <v>14</v>
      </c>
      <c r="H301" s="10">
        <v>4</v>
      </c>
      <c r="I301" s="10" t="s">
        <v>14</v>
      </c>
      <c r="J301" s="10">
        <v>8</v>
      </c>
      <c r="K301" s="61"/>
      <c r="L301" s="478">
        <f t="shared" si="28"/>
        <v>35.607599999999998</v>
      </c>
      <c r="M301" s="436">
        <v>6000</v>
      </c>
      <c r="N301" s="449">
        <f t="shared" si="29"/>
        <v>213.64559999999997</v>
      </c>
      <c r="O301" s="12">
        <v>1</v>
      </c>
      <c r="P301" s="13">
        <v>1</v>
      </c>
      <c r="Q301" s="14">
        <f t="shared" si="30"/>
        <v>1</v>
      </c>
      <c r="R301" s="422">
        <f t="shared" si="31"/>
        <v>6</v>
      </c>
      <c r="S301" s="423">
        <f t="shared" si="32"/>
        <v>213.64559999999997</v>
      </c>
      <c r="T301" s="422">
        <f t="shared" si="33"/>
        <v>42.125838304182253</v>
      </c>
      <c r="U301" s="423">
        <f t="shared" si="34"/>
        <v>8.9999999999999982</v>
      </c>
      <c r="V301" s="24"/>
    </row>
    <row r="302" spans="1:22" ht="12.75">
      <c r="A302" s="173"/>
      <c r="B302" s="9"/>
      <c r="C302" s="413" t="s">
        <v>119</v>
      </c>
      <c r="D302" s="10">
        <v>350</v>
      </c>
      <c r="E302" s="10" t="s">
        <v>14</v>
      </c>
      <c r="F302" s="10">
        <v>200</v>
      </c>
      <c r="G302" s="10" t="s">
        <v>14</v>
      </c>
      <c r="H302" s="10">
        <v>5</v>
      </c>
      <c r="I302" s="10" t="s">
        <v>14</v>
      </c>
      <c r="J302" s="10">
        <v>8</v>
      </c>
      <c r="K302" s="61"/>
      <c r="L302" s="478">
        <f t="shared" si="28"/>
        <v>38.229500000000002</v>
      </c>
      <c r="M302" s="436">
        <v>6000</v>
      </c>
      <c r="N302" s="449">
        <f t="shared" si="29"/>
        <v>229.37700000000001</v>
      </c>
      <c r="O302" s="12">
        <v>1</v>
      </c>
      <c r="P302" s="13">
        <v>1</v>
      </c>
      <c r="Q302" s="14">
        <f t="shared" si="30"/>
        <v>1</v>
      </c>
      <c r="R302" s="422">
        <f t="shared" si="31"/>
        <v>6</v>
      </c>
      <c r="S302" s="423">
        <f t="shared" si="32"/>
        <v>229.37700000000001</v>
      </c>
      <c r="T302" s="422">
        <f t="shared" si="33"/>
        <v>39.23671510221164</v>
      </c>
      <c r="U302" s="423">
        <f t="shared" si="34"/>
        <v>9</v>
      </c>
      <c r="V302" s="24"/>
    </row>
    <row r="303" spans="1:22" ht="12.75">
      <c r="A303" s="173"/>
      <c r="B303" s="9"/>
      <c r="C303" s="413" t="s">
        <v>119</v>
      </c>
      <c r="D303" s="10">
        <v>350</v>
      </c>
      <c r="E303" s="10" t="s">
        <v>14</v>
      </c>
      <c r="F303" s="10">
        <v>200</v>
      </c>
      <c r="G303" s="10" t="s">
        <v>14</v>
      </c>
      <c r="H303" s="10">
        <v>5</v>
      </c>
      <c r="I303" s="10" t="s">
        <v>14</v>
      </c>
      <c r="J303" s="10">
        <v>7.8</v>
      </c>
      <c r="K303" s="61"/>
      <c r="L303" s="478">
        <f t="shared" si="28"/>
        <v>37.617199999999997</v>
      </c>
      <c r="M303" s="436">
        <v>6000</v>
      </c>
      <c r="N303" s="449">
        <f t="shared" si="29"/>
        <v>225.70319999999998</v>
      </c>
      <c r="O303" s="12">
        <v>1</v>
      </c>
      <c r="P303" s="13">
        <v>1</v>
      </c>
      <c r="Q303" s="14">
        <f t="shared" si="30"/>
        <v>1</v>
      </c>
      <c r="R303" s="422">
        <f t="shared" si="31"/>
        <v>6</v>
      </c>
      <c r="S303" s="423">
        <f t="shared" si="32"/>
        <v>225.70319999999998</v>
      </c>
      <c r="T303" s="422">
        <f t="shared" si="33"/>
        <v>39.875376157715088</v>
      </c>
      <c r="U303" s="423">
        <f t="shared" si="34"/>
        <v>9</v>
      </c>
      <c r="V303" s="24"/>
    </row>
    <row r="304" spans="1:22" ht="12.75">
      <c r="A304" s="173"/>
      <c r="B304" s="9"/>
      <c r="C304" s="413" t="s">
        <v>119</v>
      </c>
      <c r="D304" s="10">
        <v>350</v>
      </c>
      <c r="E304" s="10" t="s">
        <v>14</v>
      </c>
      <c r="F304" s="10">
        <v>200</v>
      </c>
      <c r="G304" s="10" t="s">
        <v>14</v>
      </c>
      <c r="H304" s="10">
        <v>6</v>
      </c>
      <c r="I304" s="10" t="s">
        <v>14</v>
      </c>
      <c r="J304" s="10">
        <v>6</v>
      </c>
      <c r="K304" s="61"/>
      <c r="L304" s="478">
        <f t="shared" si="28"/>
        <v>34.759799999999998</v>
      </c>
      <c r="M304" s="436">
        <v>6000</v>
      </c>
      <c r="N304" s="449">
        <f t="shared" si="29"/>
        <v>208.55879999999999</v>
      </c>
      <c r="O304" s="12">
        <v>1</v>
      </c>
      <c r="P304" s="13">
        <v>1</v>
      </c>
      <c r="Q304" s="14">
        <f t="shared" si="30"/>
        <v>1</v>
      </c>
      <c r="R304" s="422">
        <f t="shared" si="31"/>
        <v>6</v>
      </c>
      <c r="S304" s="423">
        <f t="shared" si="32"/>
        <v>208.55879999999999</v>
      </c>
      <c r="T304" s="422">
        <f t="shared" si="33"/>
        <v>43.153297775015972</v>
      </c>
      <c r="U304" s="423">
        <f t="shared" si="34"/>
        <v>9</v>
      </c>
      <c r="V304" s="24"/>
    </row>
    <row r="305" spans="1:22" ht="12.75">
      <c r="A305" s="173"/>
      <c r="B305" s="9"/>
      <c r="C305" s="413" t="s">
        <v>119</v>
      </c>
      <c r="D305" s="10">
        <v>350</v>
      </c>
      <c r="E305" s="10" t="s">
        <v>14</v>
      </c>
      <c r="F305" s="10">
        <v>200</v>
      </c>
      <c r="G305" s="10" t="s">
        <v>14</v>
      </c>
      <c r="H305" s="10">
        <v>6</v>
      </c>
      <c r="I305" s="10" t="s">
        <v>14</v>
      </c>
      <c r="J305" s="10">
        <v>8</v>
      </c>
      <c r="K305" s="61"/>
      <c r="L305" s="478">
        <f t="shared" si="28"/>
        <v>40.851399999999998</v>
      </c>
      <c r="M305" s="436">
        <v>6000</v>
      </c>
      <c r="N305" s="449">
        <f t="shared" si="29"/>
        <v>245.10839999999999</v>
      </c>
      <c r="O305" s="12">
        <v>1</v>
      </c>
      <c r="P305" s="13">
        <v>1</v>
      </c>
      <c r="Q305" s="14">
        <f t="shared" si="30"/>
        <v>1</v>
      </c>
      <c r="R305" s="422">
        <f t="shared" si="31"/>
        <v>6</v>
      </c>
      <c r="S305" s="423">
        <f t="shared" si="32"/>
        <v>245.10839999999999</v>
      </c>
      <c r="T305" s="422">
        <f t="shared" si="33"/>
        <v>36.718447837773006</v>
      </c>
      <c r="U305" s="423">
        <f t="shared" si="34"/>
        <v>9</v>
      </c>
      <c r="V305" s="24"/>
    </row>
    <row r="306" spans="1:22" ht="12.75">
      <c r="A306" s="173"/>
      <c r="B306" s="9"/>
      <c r="C306" s="413" t="s">
        <v>119</v>
      </c>
      <c r="D306" s="10">
        <v>350</v>
      </c>
      <c r="E306" s="10" t="s">
        <v>14</v>
      </c>
      <c r="F306" s="10">
        <v>200</v>
      </c>
      <c r="G306" s="10" t="s">
        <v>14</v>
      </c>
      <c r="H306" s="10">
        <v>4.5</v>
      </c>
      <c r="I306" s="10" t="s">
        <v>14</v>
      </c>
      <c r="J306" s="10">
        <v>6</v>
      </c>
      <c r="K306" s="61"/>
      <c r="L306" s="478">
        <f t="shared" si="28"/>
        <v>30.77985</v>
      </c>
      <c r="M306" s="436">
        <v>6000</v>
      </c>
      <c r="N306" s="449">
        <f t="shared" si="29"/>
        <v>184.67910000000001</v>
      </c>
      <c r="O306" s="12">
        <v>1</v>
      </c>
      <c r="P306" s="13">
        <v>1</v>
      </c>
      <c r="Q306" s="14">
        <f t="shared" si="30"/>
        <v>1</v>
      </c>
      <c r="R306" s="422">
        <f t="shared" si="31"/>
        <v>6</v>
      </c>
      <c r="S306" s="423">
        <f t="shared" si="32"/>
        <v>184.67910000000001</v>
      </c>
      <c r="T306" s="422">
        <f t="shared" si="33"/>
        <v>48.733180960920862</v>
      </c>
      <c r="U306" s="423">
        <f t="shared" si="34"/>
        <v>9</v>
      </c>
      <c r="V306" s="24"/>
    </row>
    <row r="307" spans="1:22" ht="12.75">
      <c r="A307" s="173"/>
      <c r="B307" s="9"/>
      <c r="C307" s="413" t="s">
        <v>119</v>
      </c>
      <c r="D307" s="10">
        <v>350</v>
      </c>
      <c r="E307" s="10" t="s">
        <v>14</v>
      </c>
      <c r="F307" s="10">
        <v>200</v>
      </c>
      <c r="G307" s="10" t="s">
        <v>14</v>
      </c>
      <c r="H307" s="10">
        <v>4.5</v>
      </c>
      <c r="I307" s="10" t="s">
        <v>14</v>
      </c>
      <c r="J307" s="10">
        <v>8</v>
      </c>
      <c r="K307" s="61"/>
      <c r="L307" s="478">
        <f t="shared" si="28"/>
        <v>36.918549999999996</v>
      </c>
      <c r="M307" s="436">
        <v>6000</v>
      </c>
      <c r="N307" s="449">
        <f t="shared" si="29"/>
        <v>221.51129999999998</v>
      </c>
      <c r="O307" s="12">
        <v>1</v>
      </c>
      <c r="P307" s="13">
        <v>1</v>
      </c>
      <c r="Q307" s="14">
        <f t="shared" si="30"/>
        <v>1</v>
      </c>
      <c r="R307" s="422">
        <f t="shared" si="31"/>
        <v>6</v>
      </c>
      <c r="S307" s="423">
        <f t="shared" si="32"/>
        <v>221.51129999999998</v>
      </c>
      <c r="T307" s="422">
        <f t="shared" si="33"/>
        <v>40.629981405011847</v>
      </c>
      <c r="U307" s="423">
        <f t="shared" si="34"/>
        <v>9</v>
      </c>
      <c r="V307" s="24"/>
    </row>
    <row r="308" spans="1:22" ht="12.75">
      <c r="A308" s="173"/>
      <c r="B308" s="9"/>
      <c r="C308" s="413" t="s">
        <v>119</v>
      </c>
      <c r="D308" s="10">
        <v>380</v>
      </c>
      <c r="E308" s="10" t="s">
        <v>14</v>
      </c>
      <c r="F308" s="10">
        <v>175</v>
      </c>
      <c r="G308" s="10" t="s">
        <v>14</v>
      </c>
      <c r="H308" s="10">
        <v>6</v>
      </c>
      <c r="I308" s="10" t="s">
        <v>14</v>
      </c>
      <c r="J308" s="10">
        <v>8</v>
      </c>
      <c r="K308" s="61"/>
      <c r="L308" s="478">
        <f t="shared" si="28"/>
        <v>39.124400000000001</v>
      </c>
      <c r="M308" s="436">
        <v>6000</v>
      </c>
      <c r="N308" s="449">
        <f t="shared" si="29"/>
        <v>234.74639999999999</v>
      </c>
      <c r="O308" s="12">
        <v>1</v>
      </c>
      <c r="P308" s="13">
        <v>1</v>
      </c>
      <c r="Q308" s="14">
        <f t="shared" si="30"/>
        <v>1</v>
      </c>
      <c r="R308" s="422">
        <f t="shared" si="31"/>
        <v>6</v>
      </c>
      <c r="S308" s="423">
        <f t="shared" si="32"/>
        <v>234.74639999999999</v>
      </c>
      <c r="T308" s="422">
        <f t="shared" si="33"/>
        <v>37.316866201143021</v>
      </c>
      <c r="U308" s="423">
        <f t="shared" si="34"/>
        <v>8.76</v>
      </c>
      <c r="V308" s="24"/>
    </row>
    <row r="309" spans="1:22" ht="12.75">
      <c r="A309" s="173"/>
      <c r="B309" s="9"/>
      <c r="C309" s="413" t="s">
        <v>119</v>
      </c>
      <c r="D309" s="10">
        <v>380</v>
      </c>
      <c r="E309" s="10" t="s">
        <v>14</v>
      </c>
      <c r="F309" s="10">
        <v>180</v>
      </c>
      <c r="G309" s="10" t="s">
        <v>14</v>
      </c>
      <c r="H309" s="10">
        <v>6</v>
      </c>
      <c r="I309" s="10" t="s">
        <v>14</v>
      </c>
      <c r="J309" s="10">
        <v>8</v>
      </c>
      <c r="K309" s="61"/>
      <c r="L309" s="478">
        <f t="shared" si="28"/>
        <v>39.752400000000002</v>
      </c>
      <c r="M309" s="436">
        <v>6000</v>
      </c>
      <c r="N309" s="449">
        <f t="shared" si="29"/>
        <v>238.51440000000002</v>
      </c>
      <c r="O309" s="12">
        <v>1</v>
      </c>
      <c r="P309" s="13">
        <v>1</v>
      </c>
      <c r="Q309" s="14">
        <f t="shared" si="30"/>
        <v>1</v>
      </c>
      <c r="R309" s="422">
        <f t="shared" si="31"/>
        <v>6</v>
      </c>
      <c r="S309" s="423">
        <f t="shared" si="32"/>
        <v>238.51440000000002</v>
      </c>
      <c r="T309" s="422">
        <f t="shared" si="33"/>
        <v>37.230456525895292</v>
      </c>
      <c r="U309" s="423">
        <f t="shared" si="34"/>
        <v>8.8800000000000008</v>
      </c>
      <c r="V309" s="24"/>
    </row>
    <row r="310" spans="1:22" ht="12.75">
      <c r="A310" s="173"/>
      <c r="B310" s="9"/>
      <c r="C310" s="413" t="s">
        <v>119</v>
      </c>
      <c r="D310" s="10">
        <v>400</v>
      </c>
      <c r="E310" s="10" t="s">
        <v>14</v>
      </c>
      <c r="F310" s="10">
        <v>150</v>
      </c>
      <c r="G310" s="10" t="s">
        <v>14</v>
      </c>
      <c r="H310" s="10">
        <v>5</v>
      </c>
      <c r="I310" s="10" t="s">
        <v>14</v>
      </c>
      <c r="J310" s="10">
        <v>6</v>
      </c>
      <c r="K310" s="61"/>
      <c r="L310" s="478">
        <f t="shared" si="28"/>
        <v>29.359000000000002</v>
      </c>
      <c r="M310" s="436">
        <v>6000</v>
      </c>
      <c r="N310" s="449">
        <f t="shared" si="29"/>
        <v>176.154</v>
      </c>
      <c r="O310" s="12">
        <v>1</v>
      </c>
      <c r="P310" s="13">
        <v>1</v>
      </c>
      <c r="Q310" s="14">
        <f t="shared" si="30"/>
        <v>1</v>
      </c>
      <c r="R310" s="422">
        <f t="shared" si="31"/>
        <v>6</v>
      </c>
      <c r="S310" s="423">
        <f t="shared" si="32"/>
        <v>176.154</v>
      </c>
      <c r="T310" s="422">
        <f t="shared" si="33"/>
        <v>47.685547872883951</v>
      </c>
      <c r="U310" s="423">
        <f t="shared" si="34"/>
        <v>8.4</v>
      </c>
      <c r="V310" s="24"/>
    </row>
    <row r="311" spans="1:22" ht="12.75">
      <c r="A311" s="173"/>
      <c r="B311" s="9"/>
      <c r="C311" s="413" t="s">
        <v>119</v>
      </c>
      <c r="D311" s="10">
        <v>400</v>
      </c>
      <c r="E311" s="10" t="s">
        <v>14</v>
      </c>
      <c r="F311" s="10">
        <v>150</v>
      </c>
      <c r="G311" s="10" t="s">
        <v>14</v>
      </c>
      <c r="H311" s="10">
        <v>5</v>
      </c>
      <c r="I311" s="10" t="s">
        <v>14</v>
      </c>
      <c r="J311" s="10">
        <v>8</v>
      </c>
      <c r="K311" s="61"/>
      <c r="L311" s="478">
        <f t="shared" si="28"/>
        <v>33.911999999999999</v>
      </c>
      <c r="M311" s="436">
        <v>6000</v>
      </c>
      <c r="N311" s="449">
        <f t="shared" si="29"/>
        <v>203.47200000000001</v>
      </c>
      <c r="O311" s="12">
        <v>1</v>
      </c>
      <c r="P311" s="13">
        <v>1</v>
      </c>
      <c r="Q311" s="14">
        <f t="shared" si="30"/>
        <v>1</v>
      </c>
      <c r="R311" s="422">
        <f t="shared" si="31"/>
        <v>6</v>
      </c>
      <c r="S311" s="423">
        <f t="shared" si="32"/>
        <v>203.47200000000001</v>
      </c>
      <c r="T311" s="422">
        <f t="shared" si="33"/>
        <v>41.283321538098612</v>
      </c>
      <c r="U311" s="423">
        <f t="shared" si="34"/>
        <v>8.4000000000000021</v>
      </c>
      <c r="V311" s="24"/>
    </row>
    <row r="312" spans="1:22" ht="12.75">
      <c r="A312" s="173"/>
      <c r="B312" s="9"/>
      <c r="C312" s="413" t="s">
        <v>119</v>
      </c>
      <c r="D312" s="10">
        <v>400</v>
      </c>
      <c r="E312" s="10" t="s">
        <v>14</v>
      </c>
      <c r="F312" s="10">
        <v>150</v>
      </c>
      <c r="G312" s="10" t="s">
        <v>14</v>
      </c>
      <c r="H312" s="10">
        <v>6</v>
      </c>
      <c r="I312" s="10" t="s">
        <v>14</v>
      </c>
      <c r="J312" s="10">
        <v>6</v>
      </c>
      <c r="K312" s="61"/>
      <c r="L312" s="478">
        <f t="shared" si="28"/>
        <v>32.404800000000002</v>
      </c>
      <c r="M312" s="436">
        <v>6000</v>
      </c>
      <c r="N312" s="449">
        <f t="shared" si="29"/>
        <v>194.42880000000002</v>
      </c>
      <c r="O312" s="12">
        <v>1</v>
      </c>
      <c r="P312" s="13">
        <v>1</v>
      </c>
      <c r="Q312" s="14">
        <f t="shared" si="30"/>
        <v>1</v>
      </c>
      <c r="R312" s="422">
        <f t="shared" si="31"/>
        <v>6</v>
      </c>
      <c r="S312" s="423">
        <f t="shared" si="32"/>
        <v>194.42880000000002</v>
      </c>
      <c r="T312" s="422">
        <f t="shared" si="33"/>
        <v>43.203476028242726</v>
      </c>
      <c r="U312" s="423">
        <f t="shared" si="34"/>
        <v>8.4</v>
      </c>
      <c r="V312" s="24"/>
    </row>
    <row r="313" spans="1:22" ht="12.75">
      <c r="A313" s="173"/>
      <c r="B313" s="9"/>
      <c r="C313" s="413" t="s">
        <v>119</v>
      </c>
      <c r="D313" s="10">
        <v>400</v>
      </c>
      <c r="E313" s="10" t="s">
        <v>14</v>
      </c>
      <c r="F313" s="10">
        <v>150</v>
      </c>
      <c r="G313" s="10" t="s">
        <v>14</v>
      </c>
      <c r="H313" s="10">
        <v>6</v>
      </c>
      <c r="I313" s="10" t="s">
        <v>14</v>
      </c>
      <c r="J313" s="10">
        <v>8</v>
      </c>
      <c r="K313" s="61"/>
      <c r="L313" s="478">
        <f t="shared" si="28"/>
        <v>36.926400000000001</v>
      </c>
      <c r="M313" s="436">
        <v>6000</v>
      </c>
      <c r="N313" s="449">
        <f t="shared" si="29"/>
        <v>221.55840000000001</v>
      </c>
      <c r="O313" s="12">
        <v>1</v>
      </c>
      <c r="P313" s="13">
        <v>1</v>
      </c>
      <c r="Q313" s="14">
        <f t="shared" si="30"/>
        <v>1</v>
      </c>
      <c r="R313" s="422">
        <f t="shared" si="31"/>
        <v>6</v>
      </c>
      <c r="S313" s="423">
        <f t="shared" si="32"/>
        <v>221.55840000000001</v>
      </c>
      <c r="T313" s="422">
        <f t="shared" si="33"/>
        <v>37.913254473764027</v>
      </c>
      <c r="U313" s="423">
        <f t="shared" si="34"/>
        <v>8.4</v>
      </c>
      <c r="V313" s="24"/>
    </row>
    <row r="314" spans="1:22" ht="12.75">
      <c r="A314" s="173"/>
      <c r="B314" s="9"/>
      <c r="C314" s="413" t="s">
        <v>119</v>
      </c>
      <c r="D314" s="10">
        <v>400</v>
      </c>
      <c r="E314" s="10" t="s">
        <v>14</v>
      </c>
      <c r="F314" s="10">
        <v>150</v>
      </c>
      <c r="G314" s="10" t="s">
        <v>14</v>
      </c>
      <c r="H314" s="10">
        <v>6</v>
      </c>
      <c r="I314" s="10" t="s">
        <v>14</v>
      </c>
      <c r="J314" s="10">
        <v>9</v>
      </c>
      <c r="K314" s="61"/>
      <c r="L314" s="478">
        <f t="shared" si="28"/>
        <v>39.187199999999997</v>
      </c>
      <c r="M314" s="436">
        <v>6000</v>
      </c>
      <c r="N314" s="449">
        <f t="shared" si="29"/>
        <v>235.12319999999997</v>
      </c>
      <c r="O314" s="12">
        <v>1</v>
      </c>
      <c r="P314" s="13">
        <v>1</v>
      </c>
      <c r="Q314" s="14">
        <f t="shared" si="30"/>
        <v>1</v>
      </c>
      <c r="R314" s="422">
        <f t="shared" si="31"/>
        <v>6</v>
      </c>
      <c r="S314" s="423">
        <f t="shared" si="32"/>
        <v>235.12319999999997</v>
      </c>
      <c r="T314" s="422">
        <f t="shared" si="33"/>
        <v>35.725951331046872</v>
      </c>
      <c r="U314" s="423">
        <f t="shared" si="34"/>
        <v>8.3999999999999986</v>
      </c>
      <c r="V314" s="24"/>
    </row>
    <row r="315" spans="1:22" ht="12.75">
      <c r="A315" s="173"/>
      <c r="B315" s="9"/>
      <c r="C315" s="413" t="s">
        <v>119</v>
      </c>
      <c r="D315" s="10">
        <v>400</v>
      </c>
      <c r="E315" s="10" t="s">
        <v>14</v>
      </c>
      <c r="F315" s="10">
        <v>150</v>
      </c>
      <c r="G315" s="10" t="s">
        <v>14</v>
      </c>
      <c r="H315" s="10">
        <v>4.5</v>
      </c>
      <c r="I315" s="10" t="s">
        <v>14</v>
      </c>
      <c r="J315" s="10">
        <v>6</v>
      </c>
      <c r="K315" s="61"/>
      <c r="L315" s="478">
        <f t="shared" si="28"/>
        <v>27.836099999999998</v>
      </c>
      <c r="M315" s="436">
        <v>6000</v>
      </c>
      <c r="N315" s="449">
        <f t="shared" si="29"/>
        <v>167.01659999999998</v>
      </c>
      <c r="O315" s="12">
        <v>1</v>
      </c>
      <c r="P315" s="13">
        <v>1</v>
      </c>
      <c r="Q315" s="14">
        <f t="shared" si="30"/>
        <v>1</v>
      </c>
      <c r="R315" s="422">
        <f t="shared" si="31"/>
        <v>6</v>
      </c>
      <c r="S315" s="423">
        <f t="shared" si="32"/>
        <v>167.01659999999998</v>
      </c>
      <c r="T315" s="422">
        <f t="shared" si="33"/>
        <v>50.29440187382572</v>
      </c>
      <c r="U315" s="423">
        <f t="shared" si="34"/>
        <v>8.4</v>
      </c>
      <c r="V315" s="24"/>
    </row>
    <row r="316" spans="1:22" ht="12.75">
      <c r="A316" s="173"/>
      <c r="B316" s="9"/>
      <c r="C316" s="413" t="s">
        <v>119</v>
      </c>
      <c r="D316" s="10">
        <v>400</v>
      </c>
      <c r="E316" s="10" t="s">
        <v>14</v>
      </c>
      <c r="F316" s="10">
        <v>150</v>
      </c>
      <c r="G316" s="10" t="s">
        <v>14</v>
      </c>
      <c r="H316" s="10">
        <v>4.5</v>
      </c>
      <c r="I316" s="10" t="s">
        <v>14</v>
      </c>
      <c r="J316" s="10">
        <v>8</v>
      </c>
      <c r="K316" s="61"/>
      <c r="L316" s="478">
        <f t="shared" si="28"/>
        <v>32.404800000000002</v>
      </c>
      <c r="M316" s="436">
        <v>6000</v>
      </c>
      <c r="N316" s="449">
        <f t="shared" si="29"/>
        <v>194.42880000000002</v>
      </c>
      <c r="O316" s="12">
        <v>1</v>
      </c>
      <c r="P316" s="13">
        <v>1</v>
      </c>
      <c r="Q316" s="14">
        <f t="shared" si="30"/>
        <v>1</v>
      </c>
      <c r="R316" s="422">
        <f t="shared" si="31"/>
        <v>6</v>
      </c>
      <c r="S316" s="423">
        <f t="shared" si="32"/>
        <v>194.42880000000002</v>
      </c>
      <c r="T316" s="422">
        <f t="shared" si="33"/>
        <v>43.203476028242726</v>
      </c>
      <c r="U316" s="423">
        <f t="shared" si="34"/>
        <v>8.4</v>
      </c>
      <c r="V316" s="24"/>
    </row>
    <row r="317" spans="1:22" ht="12.75">
      <c r="A317" s="173"/>
      <c r="B317" s="9"/>
      <c r="C317" s="413" t="s">
        <v>119</v>
      </c>
      <c r="D317" s="10">
        <v>400</v>
      </c>
      <c r="E317" s="10" t="s">
        <v>14</v>
      </c>
      <c r="F317" s="10">
        <v>160</v>
      </c>
      <c r="G317" s="10" t="s">
        <v>14</v>
      </c>
      <c r="H317" s="10">
        <v>6</v>
      </c>
      <c r="I317" s="10" t="s">
        <v>14</v>
      </c>
      <c r="J317" s="10">
        <v>6</v>
      </c>
      <c r="K317" s="61"/>
      <c r="L317" s="478">
        <f t="shared" si="28"/>
        <v>33.346799999999995</v>
      </c>
      <c r="M317" s="436">
        <v>6000</v>
      </c>
      <c r="N317" s="449">
        <f t="shared" si="29"/>
        <v>200.08079999999995</v>
      </c>
      <c r="O317" s="12">
        <v>1</v>
      </c>
      <c r="P317" s="13">
        <v>1</v>
      </c>
      <c r="Q317" s="14">
        <f t="shared" si="30"/>
        <v>1</v>
      </c>
      <c r="R317" s="422">
        <f t="shared" si="31"/>
        <v>6</v>
      </c>
      <c r="S317" s="423">
        <f t="shared" si="32"/>
        <v>200.08079999999995</v>
      </c>
      <c r="T317" s="422">
        <f t="shared" si="33"/>
        <v>43.182554248083783</v>
      </c>
      <c r="U317" s="423">
        <f t="shared" si="34"/>
        <v>8.64</v>
      </c>
      <c r="V317" s="24"/>
    </row>
    <row r="318" spans="1:22" ht="12.75">
      <c r="A318" s="173"/>
      <c r="B318" s="9"/>
      <c r="C318" s="413" t="s">
        <v>119</v>
      </c>
      <c r="D318" s="10">
        <v>400</v>
      </c>
      <c r="E318" s="10" t="s">
        <v>14</v>
      </c>
      <c r="F318" s="10">
        <v>175</v>
      </c>
      <c r="G318" s="10" t="s">
        <v>14</v>
      </c>
      <c r="H318" s="10">
        <v>5</v>
      </c>
      <c r="I318" s="10" t="s">
        <v>14</v>
      </c>
      <c r="J318" s="10">
        <v>8</v>
      </c>
      <c r="K318" s="61"/>
      <c r="L318" s="478">
        <f t="shared" si="28"/>
        <v>37.052</v>
      </c>
      <c r="M318" s="436">
        <v>6000</v>
      </c>
      <c r="N318" s="449">
        <f t="shared" si="29"/>
        <v>222.31200000000001</v>
      </c>
      <c r="O318" s="12">
        <v>1</v>
      </c>
      <c r="P318" s="13">
        <v>1</v>
      </c>
      <c r="Q318" s="14">
        <f t="shared" si="30"/>
        <v>1</v>
      </c>
      <c r="R318" s="422">
        <f t="shared" si="31"/>
        <v>6</v>
      </c>
      <c r="S318" s="423">
        <f t="shared" si="32"/>
        <v>222.31200000000001</v>
      </c>
      <c r="T318" s="422">
        <f t="shared" si="33"/>
        <v>40.48364460757854</v>
      </c>
      <c r="U318" s="423">
        <f t="shared" si="34"/>
        <v>9.0000000000000018</v>
      </c>
      <c r="V318" s="24"/>
    </row>
    <row r="319" spans="1:22" ht="12.75">
      <c r="A319" s="173"/>
      <c r="B319" s="9"/>
      <c r="C319" s="413" t="s">
        <v>119</v>
      </c>
      <c r="D319" s="10">
        <v>400</v>
      </c>
      <c r="E319" s="10" t="s">
        <v>14</v>
      </c>
      <c r="F319" s="10">
        <v>175</v>
      </c>
      <c r="G319" s="10" t="s">
        <v>14</v>
      </c>
      <c r="H319" s="10">
        <v>6</v>
      </c>
      <c r="I319" s="10" t="s">
        <v>14</v>
      </c>
      <c r="J319" s="10">
        <v>8</v>
      </c>
      <c r="K319" s="61"/>
      <c r="L319" s="478">
        <f t="shared" si="28"/>
        <v>40.066400000000002</v>
      </c>
      <c r="M319" s="436">
        <v>6000</v>
      </c>
      <c r="N319" s="449">
        <f t="shared" si="29"/>
        <v>240.39840000000001</v>
      </c>
      <c r="O319" s="12">
        <v>1</v>
      </c>
      <c r="P319" s="13">
        <v>1</v>
      </c>
      <c r="Q319" s="14">
        <f t="shared" si="30"/>
        <v>1</v>
      </c>
      <c r="R319" s="422">
        <f t="shared" si="31"/>
        <v>6</v>
      </c>
      <c r="S319" s="423">
        <f t="shared" si="32"/>
        <v>240.39840000000001</v>
      </c>
      <c r="T319" s="422">
        <f t="shared" si="33"/>
        <v>37.43785316374818</v>
      </c>
      <c r="U319" s="423">
        <f t="shared" si="34"/>
        <v>9</v>
      </c>
      <c r="V319" s="24"/>
    </row>
    <row r="320" spans="1:22" ht="12.75">
      <c r="A320" s="173"/>
      <c r="B320" s="9"/>
      <c r="C320" s="413" t="s">
        <v>119</v>
      </c>
      <c r="D320" s="10">
        <v>400</v>
      </c>
      <c r="E320" s="10" t="s">
        <v>14</v>
      </c>
      <c r="F320" s="10">
        <v>175</v>
      </c>
      <c r="G320" s="10" t="s">
        <v>14</v>
      </c>
      <c r="H320" s="10">
        <v>4.5</v>
      </c>
      <c r="I320" s="10" t="s">
        <v>14</v>
      </c>
      <c r="J320" s="10">
        <v>6</v>
      </c>
      <c r="K320" s="61"/>
      <c r="L320" s="478">
        <f t="shared" si="28"/>
        <v>30.191099999999999</v>
      </c>
      <c r="M320" s="436">
        <v>6000</v>
      </c>
      <c r="N320" s="449">
        <f t="shared" si="29"/>
        <v>181.14660000000001</v>
      </c>
      <c r="O320" s="12">
        <v>1</v>
      </c>
      <c r="P320" s="13">
        <v>1</v>
      </c>
      <c r="Q320" s="14">
        <f t="shared" si="30"/>
        <v>1</v>
      </c>
      <c r="R320" s="422">
        <f t="shared" si="31"/>
        <v>6</v>
      </c>
      <c r="S320" s="423">
        <f t="shared" si="32"/>
        <v>181.14660000000001</v>
      </c>
      <c r="T320" s="422">
        <f t="shared" si="33"/>
        <v>49.683516003060504</v>
      </c>
      <c r="U320" s="423">
        <f t="shared" si="34"/>
        <v>9</v>
      </c>
      <c r="V320" s="24"/>
    </row>
    <row r="321" spans="1:22" ht="12.75">
      <c r="A321" s="173"/>
      <c r="B321" s="9"/>
      <c r="C321" s="413" t="s">
        <v>119</v>
      </c>
      <c r="D321" s="10">
        <v>400</v>
      </c>
      <c r="E321" s="10" t="s">
        <v>14</v>
      </c>
      <c r="F321" s="10">
        <v>175</v>
      </c>
      <c r="G321" s="10" t="s">
        <v>14</v>
      </c>
      <c r="H321" s="10">
        <v>4.5</v>
      </c>
      <c r="I321" s="10" t="s">
        <v>14</v>
      </c>
      <c r="J321" s="10">
        <v>8</v>
      </c>
      <c r="K321" s="61"/>
      <c r="L321" s="478">
        <f t="shared" si="28"/>
        <v>35.544799999999995</v>
      </c>
      <c r="M321" s="436">
        <v>6000</v>
      </c>
      <c r="N321" s="449">
        <f t="shared" si="29"/>
        <v>213.26879999999997</v>
      </c>
      <c r="O321" s="12">
        <v>1</v>
      </c>
      <c r="P321" s="13">
        <v>1</v>
      </c>
      <c r="Q321" s="14">
        <f t="shared" si="30"/>
        <v>1</v>
      </c>
      <c r="R321" s="422">
        <f t="shared" si="31"/>
        <v>6</v>
      </c>
      <c r="S321" s="423">
        <f t="shared" si="32"/>
        <v>213.26879999999997</v>
      </c>
      <c r="T321" s="422">
        <f t="shared" si="33"/>
        <v>42.200265580338055</v>
      </c>
      <c r="U321" s="423">
        <f t="shared" si="34"/>
        <v>9</v>
      </c>
      <c r="V321" s="24"/>
    </row>
    <row r="322" spans="1:22" ht="12.75">
      <c r="A322" s="173"/>
      <c r="B322" s="9"/>
      <c r="C322" s="413" t="s">
        <v>119</v>
      </c>
      <c r="D322" s="10">
        <v>400</v>
      </c>
      <c r="E322" s="10" t="s">
        <v>14</v>
      </c>
      <c r="F322" s="10">
        <v>180</v>
      </c>
      <c r="G322" s="10" t="s">
        <v>14</v>
      </c>
      <c r="H322" s="10">
        <v>4</v>
      </c>
      <c r="I322" s="10" t="s">
        <v>14</v>
      </c>
      <c r="J322" s="10">
        <v>8</v>
      </c>
      <c r="K322" s="61"/>
      <c r="L322" s="478">
        <f t="shared" si="28"/>
        <v>34.665599999999998</v>
      </c>
      <c r="M322" s="436">
        <v>6000</v>
      </c>
      <c r="N322" s="449">
        <f t="shared" si="29"/>
        <v>207.99359999999999</v>
      </c>
      <c r="O322" s="12">
        <v>1</v>
      </c>
      <c r="P322" s="13">
        <v>1</v>
      </c>
      <c r="Q322" s="14">
        <f t="shared" si="30"/>
        <v>1</v>
      </c>
      <c r="R322" s="422">
        <f t="shared" si="31"/>
        <v>6</v>
      </c>
      <c r="S322" s="423">
        <f t="shared" si="32"/>
        <v>207.99359999999999</v>
      </c>
      <c r="T322" s="422">
        <f t="shared" si="33"/>
        <v>43.84750300009231</v>
      </c>
      <c r="U322" s="423">
        <f t="shared" si="34"/>
        <v>9.1199999999999992</v>
      </c>
      <c r="V322" s="24"/>
    </row>
    <row r="323" spans="1:22" ht="12.75">
      <c r="A323" s="173"/>
      <c r="B323" s="9"/>
      <c r="C323" s="413" t="s">
        <v>119</v>
      </c>
      <c r="D323" s="10">
        <v>400</v>
      </c>
      <c r="E323" s="10" t="s">
        <v>14</v>
      </c>
      <c r="F323" s="10">
        <v>180</v>
      </c>
      <c r="G323" s="10" t="s">
        <v>14</v>
      </c>
      <c r="H323" s="10">
        <v>5</v>
      </c>
      <c r="I323" s="10" t="s">
        <v>14</v>
      </c>
      <c r="J323" s="10">
        <v>8</v>
      </c>
      <c r="K323" s="61"/>
      <c r="L323" s="478">
        <f t="shared" si="28"/>
        <v>37.68</v>
      </c>
      <c r="M323" s="436">
        <v>6000</v>
      </c>
      <c r="N323" s="449">
        <f t="shared" si="29"/>
        <v>226.08</v>
      </c>
      <c r="O323" s="12">
        <v>1</v>
      </c>
      <c r="P323" s="13">
        <v>1</v>
      </c>
      <c r="Q323" s="14">
        <f t="shared" si="30"/>
        <v>1</v>
      </c>
      <c r="R323" s="422">
        <f t="shared" si="31"/>
        <v>6</v>
      </c>
      <c r="S323" s="423">
        <f t="shared" si="32"/>
        <v>226.08</v>
      </c>
      <c r="T323" s="422">
        <f t="shared" si="33"/>
        <v>40.339702760084926</v>
      </c>
      <c r="U323" s="423">
        <f t="shared" si="34"/>
        <v>9.1199999999999992</v>
      </c>
      <c r="V323" s="24"/>
    </row>
    <row r="324" spans="1:22" ht="12.75">
      <c r="A324" s="173"/>
      <c r="B324" s="9"/>
      <c r="C324" s="413" t="s">
        <v>119</v>
      </c>
      <c r="D324" s="10">
        <v>400</v>
      </c>
      <c r="E324" s="10" t="s">
        <v>14</v>
      </c>
      <c r="F324" s="10">
        <v>180</v>
      </c>
      <c r="G324" s="10" t="s">
        <v>14</v>
      </c>
      <c r="H324" s="10">
        <v>6</v>
      </c>
      <c r="I324" s="10" t="s">
        <v>14</v>
      </c>
      <c r="J324" s="10">
        <v>6</v>
      </c>
      <c r="K324" s="61"/>
      <c r="L324" s="478">
        <f t="shared" si="28"/>
        <v>35.230799999999995</v>
      </c>
      <c r="M324" s="436">
        <v>6000</v>
      </c>
      <c r="N324" s="449">
        <f t="shared" si="29"/>
        <v>211.38479999999996</v>
      </c>
      <c r="O324" s="12">
        <v>1</v>
      </c>
      <c r="P324" s="13">
        <v>1</v>
      </c>
      <c r="Q324" s="14">
        <f t="shared" si="30"/>
        <v>1</v>
      </c>
      <c r="R324" s="422">
        <f t="shared" si="31"/>
        <v>6</v>
      </c>
      <c r="S324" s="423">
        <f t="shared" si="32"/>
        <v>211.38479999999996</v>
      </c>
      <c r="T324" s="422">
        <f t="shared" si="33"/>
        <v>43.144067123085485</v>
      </c>
      <c r="U324" s="423">
        <f t="shared" si="34"/>
        <v>9.1199999999999974</v>
      </c>
      <c r="V324" s="24"/>
    </row>
    <row r="325" spans="1:22" ht="12.75">
      <c r="A325" s="173"/>
      <c r="B325" s="9"/>
      <c r="C325" s="413" t="s">
        <v>119</v>
      </c>
      <c r="D325" s="10">
        <v>400</v>
      </c>
      <c r="E325" s="10" t="s">
        <v>14</v>
      </c>
      <c r="F325" s="10">
        <v>180</v>
      </c>
      <c r="G325" s="10" t="s">
        <v>14</v>
      </c>
      <c r="H325" s="10">
        <v>6</v>
      </c>
      <c r="I325" s="10" t="s">
        <v>14</v>
      </c>
      <c r="J325" s="10">
        <v>8</v>
      </c>
      <c r="K325" s="61"/>
      <c r="L325" s="478">
        <f t="shared" si="28"/>
        <v>40.694400000000002</v>
      </c>
      <c r="M325" s="436">
        <v>6000</v>
      </c>
      <c r="N325" s="449">
        <f t="shared" si="29"/>
        <v>244.16640000000001</v>
      </c>
      <c r="O325" s="12">
        <v>1</v>
      </c>
      <c r="P325" s="13">
        <v>1</v>
      </c>
      <c r="Q325" s="14">
        <f t="shared" si="30"/>
        <v>1</v>
      </c>
      <c r="R325" s="422">
        <f t="shared" si="31"/>
        <v>6</v>
      </c>
      <c r="S325" s="423">
        <f t="shared" si="32"/>
        <v>244.16640000000001</v>
      </c>
      <c r="T325" s="422">
        <f t="shared" si="33"/>
        <v>37.351576629708262</v>
      </c>
      <c r="U325" s="423">
        <f t="shared" si="34"/>
        <v>9.1199999999999992</v>
      </c>
      <c r="V325" s="24"/>
    </row>
    <row r="326" spans="1:22" ht="12.75">
      <c r="A326" s="173"/>
      <c r="B326" s="9"/>
      <c r="C326" s="413" t="s">
        <v>119</v>
      </c>
      <c r="D326" s="10">
        <v>400</v>
      </c>
      <c r="E326" s="10" t="s">
        <v>14</v>
      </c>
      <c r="F326" s="10">
        <v>180</v>
      </c>
      <c r="G326" s="10" t="s">
        <v>14</v>
      </c>
      <c r="H326" s="10">
        <v>4.5</v>
      </c>
      <c r="I326" s="10" t="s">
        <v>14</v>
      </c>
      <c r="J326" s="10">
        <v>6</v>
      </c>
      <c r="K326" s="61"/>
      <c r="L326" s="478">
        <f t="shared" ref="L326:L338" si="35">((D326-2*J326)*H326+F326*J326*2)*7.85/1000</f>
        <v>30.662099999999999</v>
      </c>
      <c r="M326" s="436">
        <v>6000</v>
      </c>
      <c r="N326" s="449">
        <f t="shared" ref="N326:N333" si="36">L326*M326/1000</f>
        <v>183.9726</v>
      </c>
      <c r="O326" s="12">
        <v>1</v>
      </c>
      <c r="P326" s="13">
        <v>1</v>
      </c>
      <c r="Q326" s="14">
        <f t="shared" ref="Q326:Q333" si="37">O326*P326</f>
        <v>1</v>
      </c>
      <c r="R326" s="422">
        <f t="shared" ref="R326:R333" si="38">M326*Q326/1000</f>
        <v>6</v>
      </c>
      <c r="S326" s="423">
        <f t="shared" ref="S326:S338" si="39">N326*Q326</f>
        <v>183.9726</v>
      </c>
      <c r="T326" s="422">
        <f t="shared" ref="T326:T338" si="40">(D326*2+F326*4)/L326</f>
        <v>49.57259939795383</v>
      </c>
      <c r="U326" s="423">
        <f t="shared" ref="U326:U333" si="41">T326*S326/1000</f>
        <v>9.1199999999999992</v>
      </c>
      <c r="V326" s="24"/>
    </row>
    <row r="327" spans="1:22" ht="12.75">
      <c r="A327" s="173"/>
      <c r="B327" s="9"/>
      <c r="C327" s="413" t="s">
        <v>119</v>
      </c>
      <c r="D327" s="10">
        <v>400</v>
      </c>
      <c r="E327" s="10" t="s">
        <v>14</v>
      </c>
      <c r="F327" s="10">
        <v>180</v>
      </c>
      <c r="G327" s="10" t="s">
        <v>14</v>
      </c>
      <c r="H327" s="10">
        <v>4.5</v>
      </c>
      <c r="I327" s="10" t="s">
        <v>14</v>
      </c>
      <c r="J327" s="10">
        <v>8</v>
      </c>
      <c r="K327" s="61"/>
      <c r="L327" s="478">
        <f t="shared" si="35"/>
        <v>36.172799999999995</v>
      </c>
      <c r="M327" s="436">
        <v>6000</v>
      </c>
      <c r="N327" s="449">
        <f t="shared" si="36"/>
        <v>217.03679999999997</v>
      </c>
      <c r="O327" s="12">
        <v>1</v>
      </c>
      <c r="P327" s="13">
        <v>1</v>
      </c>
      <c r="Q327" s="14">
        <f t="shared" si="37"/>
        <v>1</v>
      </c>
      <c r="R327" s="422">
        <f t="shared" si="38"/>
        <v>6</v>
      </c>
      <c r="S327" s="423">
        <f t="shared" si="39"/>
        <v>217.03679999999997</v>
      </c>
      <c r="T327" s="422">
        <f t="shared" si="40"/>
        <v>42.020523708421806</v>
      </c>
      <c r="U327" s="423">
        <f t="shared" si="41"/>
        <v>9.1199999999999992</v>
      </c>
      <c r="V327" s="24"/>
    </row>
    <row r="328" spans="1:22" ht="12.75">
      <c r="A328" s="173"/>
      <c r="B328" s="9"/>
      <c r="C328" s="413" t="s">
        <v>119</v>
      </c>
      <c r="D328" s="10">
        <v>400</v>
      </c>
      <c r="E328" s="10" t="s">
        <v>14</v>
      </c>
      <c r="F328" s="10">
        <v>195</v>
      </c>
      <c r="G328" s="10" t="s">
        <v>14</v>
      </c>
      <c r="H328" s="10">
        <v>6</v>
      </c>
      <c r="I328" s="10" t="s">
        <v>14</v>
      </c>
      <c r="J328" s="10">
        <v>7.8</v>
      </c>
      <c r="K328" s="61"/>
      <c r="L328" s="478">
        <f t="shared" si="35"/>
        <v>41.984939999999995</v>
      </c>
      <c r="M328" s="436">
        <v>6000</v>
      </c>
      <c r="N328" s="449">
        <f t="shared" si="36"/>
        <v>251.90963999999997</v>
      </c>
      <c r="O328" s="12">
        <v>1</v>
      </c>
      <c r="P328" s="13">
        <v>1</v>
      </c>
      <c r="Q328" s="14">
        <f t="shared" si="37"/>
        <v>1</v>
      </c>
      <c r="R328" s="422">
        <f t="shared" si="38"/>
        <v>6</v>
      </c>
      <c r="S328" s="423">
        <f t="shared" si="39"/>
        <v>251.90963999999997</v>
      </c>
      <c r="T328" s="422">
        <f t="shared" si="40"/>
        <v>37.632541573240317</v>
      </c>
      <c r="U328" s="423">
        <f t="shared" si="41"/>
        <v>9.48</v>
      </c>
      <c r="V328" s="24"/>
    </row>
    <row r="329" spans="1:22" ht="12.75">
      <c r="A329" s="173"/>
      <c r="B329" s="9"/>
      <c r="C329" s="413" t="s">
        <v>119</v>
      </c>
      <c r="D329" s="10">
        <v>400</v>
      </c>
      <c r="E329" s="10" t="s">
        <v>14</v>
      </c>
      <c r="F329" s="10">
        <v>200</v>
      </c>
      <c r="G329" s="10" t="s">
        <v>14</v>
      </c>
      <c r="H329" s="10">
        <v>5</v>
      </c>
      <c r="I329" s="10" t="s">
        <v>14</v>
      </c>
      <c r="J329" s="10">
        <v>6</v>
      </c>
      <c r="K329" s="61"/>
      <c r="L329" s="478">
        <f t="shared" si="35"/>
        <v>34.069000000000003</v>
      </c>
      <c r="M329" s="436">
        <v>6000</v>
      </c>
      <c r="N329" s="449">
        <f t="shared" si="36"/>
        <v>204.41400000000002</v>
      </c>
      <c r="O329" s="12">
        <v>1</v>
      </c>
      <c r="P329" s="13">
        <v>1</v>
      </c>
      <c r="Q329" s="14">
        <f t="shared" si="37"/>
        <v>1</v>
      </c>
      <c r="R329" s="422">
        <f t="shared" si="38"/>
        <v>6</v>
      </c>
      <c r="S329" s="423">
        <f t="shared" si="39"/>
        <v>204.41400000000002</v>
      </c>
      <c r="T329" s="422">
        <f t="shared" si="40"/>
        <v>46.96351521911415</v>
      </c>
      <c r="U329" s="423">
        <f t="shared" si="41"/>
        <v>9.6</v>
      </c>
      <c r="V329" s="24"/>
    </row>
    <row r="330" spans="1:22" ht="12.75">
      <c r="A330" s="173"/>
      <c r="B330" s="9"/>
      <c r="C330" s="413" t="s">
        <v>119</v>
      </c>
      <c r="D330" s="10">
        <v>400</v>
      </c>
      <c r="E330" s="10" t="s">
        <v>14</v>
      </c>
      <c r="F330" s="10">
        <v>200</v>
      </c>
      <c r="G330" s="10" t="s">
        <v>14</v>
      </c>
      <c r="H330" s="10">
        <v>5</v>
      </c>
      <c r="I330" s="10" t="s">
        <v>14</v>
      </c>
      <c r="J330" s="10">
        <v>8</v>
      </c>
      <c r="K330" s="61"/>
      <c r="L330" s="478">
        <f t="shared" si="35"/>
        <v>40.192</v>
      </c>
      <c r="M330" s="436">
        <v>6000</v>
      </c>
      <c r="N330" s="449">
        <f t="shared" si="36"/>
        <v>241.15199999999999</v>
      </c>
      <c r="O330" s="12">
        <v>1</v>
      </c>
      <c r="P330" s="13">
        <v>1</v>
      </c>
      <c r="Q330" s="14">
        <f t="shared" si="37"/>
        <v>1</v>
      </c>
      <c r="R330" s="422">
        <f t="shared" si="38"/>
        <v>6</v>
      </c>
      <c r="S330" s="423">
        <f t="shared" si="39"/>
        <v>241.15199999999999</v>
      </c>
      <c r="T330" s="422">
        <f t="shared" si="40"/>
        <v>39.808917197452232</v>
      </c>
      <c r="U330" s="423">
        <f t="shared" si="41"/>
        <v>9.6</v>
      </c>
      <c r="V330" s="24"/>
    </row>
    <row r="331" spans="1:22" ht="12.75">
      <c r="A331" s="173"/>
      <c r="B331" s="9"/>
      <c r="C331" s="413" t="s">
        <v>119</v>
      </c>
      <c r="D331" s="10">
        <v>400</v>
      </c>
      <c r="E331" s="10" t="s">
        <v>14</v>
      </c>
      <c r="F331" s="10">
        <v>200</v>
      </c>
      <c r="G331" s="10" t="s">
        <v>14</v>
      </c>
      <c r="H331" s="10">
        <v>5</v>
      </c>
      <c r="I331" s="10" t="s">
        <v>14</v>
      </c>
      <c r="J331" s="10">
        <v>7.8</v>
      </c>
      <c r="K331" s="61"/>
      <c r="L331" s="478">
        <f t="shared" si="35"/>
        <v>39.579699999999995</v>
      </c>
      <c r="M331" s="436">
        <v>6000</v>
      </c>
      <c r="N331" s="449">
        <f t="shared" si="36"/>
        <v>237.47819999999999</v>
      </c>
      <c r="O331" s="12">
        <v>1</v>
      </c>
      <c r="P331" s="13">
        <v>1</v>
      </c>
      <c r="Q331" s="14">
        <f t="shared" si="37"/>
        <v>1</v>
      </c>
      <c r="R331" s="422">
        <f t="shared" si="38"/>
        <v>6</v>
      </c>
      <c r="S331" s="423">
        <f t="shared" si="39"/>
        <v>237.47819999999999</v>
      </c>
      <c r="T331" s="422">
        <f t="shared" si="40"/>
        <v>40.424763199316828</v>
      </c>
      <c r="U331" s="423">
        <f t="shared" si="41"/>
        <v>9.6000000000000014</v>
      </c>
      <c r="V331" s="24"/>
    </row>
    <row r="332" spans="1:22" ht="12.75">
      <c r="A332" s="173"/>
      <c r="B332" s="9"/>
      <c r="C332" s="413" t="s">
        <v>119</v>
      </c>
      <c r="D332" s="10">
        <v>400</v>
      </c>
      <c r="E332" s="10" t="s">
        <v>14</v>
      </c>
      <c r="F332" s="10">
        <v>200</v>
      </c>
      <c r="G332" s="10" t="s">
        <v>14</v>
      </c>
      <c r="H332" s="10">
        <v>6</v>
      </c>
      <c r="I332" s="10" t="s">
        <v>14</v>
      </c>
      <c r="J332" s="10">
        <v>6</v>
      </c>
      <c r="K332" s="61"/>
      <c r="L332" s="478">
        <f t="shared" si="35"/>
        <v>37.114799999999995</v>
      </c>
      <c r="M332" s="436">
        <v>6000</v>
      </c>
      <c r="N332" s="449">
        <f t="shared" si="36"/>
        <v>222.68879999999996</v>
      </c>
      <c r="O332" s="12">
        <v>1</v>
      </c>
      <c r="P332" s="13">
        <v>1</v>
      </c>
      <c r="Q332" s="14">
        <f t="shared" si="37"/>
        <v>1</v>
      </c>
      <c r="R332" s="422">
        <f t="shared" si="38"/>
        <v>6</v>
      </c>
      <c r="S332" s="423">
        <f t="shared" si="39"/>
        <v>222.68879999999996</v>
      </c>
      <c r="T332" s="422">
        <f t="shared" si="40"/>
        <v>43.109487320422048</v>
      </c>
      <c r="U332" s="423">
        <f t="shared" si="41"/>
        <v>9.6</v>
      </c>
      <c r="V332" s="24"/>
    </row>
    <row r="333" spans="1:22" ht="12.75">
      <c r="A333" s="173"/>
      <c r="B333" s="9"/>
      <c r="C333" s="413" t="s">
        <v>119</v>
      </c>
      <c r="D333" s="10">
        <v>400</v>
      </c>
      <c r="E333" s="10" t="s">
        <v>14</v>
      </c>
      <c r="F333" s="10">
        <v>200</v>
      </c>
      <c r="G333" s="10" t="s">
        <v>14</v>
      </c>
      <c r="H333" s="10">
        <v>6</v>
      </c>
      <c r="I333" s="10" t="s">
        <v>14</v>
      </c>
      <c r="J333" s="10">
        <v>8</v>
      </c>
      <c r="K333" s="61"/>
      <c r="L333" s="478">
        <f t="shared" si="35"/>
        <v>43.206400000000002</v>
      </c>
      <c r="M333" s="436">
        <v>6000</v>
      </c>
      <c r="N333" s="449">
        <f t="shared" si="36"/>
        <v>259.23840000000001</v>
      </c>
      <c r="O333" s="12">
        <v>1</v>
      </c>
      <c r="P333" s="13">
        <v>1</v>
      </c>
      <c r="Q333" s="14">
        <f t="shared" si="37"/>
        <v>1</v>
      </c>
      <c r="R333" s="422">
        <f t="shared" si="38"/>
        <v>6</v>
      </c>
      <c r="S333" s="423">
        <f t="shared" si="39"/>
        <v>259.23840000000001</v>
      </c>
      <c r="T333" s="422">
        <f t="shared" si="40"/>
        <v>37.03155088135091</v>
      </c>
      <c r="U333" s="423">
        <f t="shared" si="41"/>
        <v>9.6</v>
      </c>
      <c r="V333" s="24"/>
    </row>
    <row r="334" spans="1:22" ht="12.75">
      <c r="A334" s="173"/>
      <c r="B334" s="9"/>
      <c r="C334" s="413" t="s">
        <v>119</v>
      </c>
      <c r="D334" s="10">
        <v>400</v>
      </c>
      <c r="E334" s="10" t="s">
        <v>14</v>
      </c>
      <c r="F334" s="10">
        <v>200</v>
      </c>
      <c r="G334" s="10" t="s">
        <v>14</v>
      </c>
      <c r="H334" s="10">
        <v>6</v>
      </c>
      <c r="I334" s="10" t="s">
        <v>14</v>
      </c>
      <c r="J334" s="10">
        <v>9</v>
      </c>
      <c r="K334" s="61"/>
      <c r="L334" s="478">
        <f t="shared" si="35"/>
        <v>46.252199999999995</v>
      </c>
      <c r="M334" s="436">
        <v>6000</v>
      </c>
      <c r="N334" s="449">
        <f>L334*M334/1000</f>
        <v>277.51319999999993</v>
      </c>
      <c r="O334" s="12">
        <v>1</v>
      </c>
      <c r="P334" s="13">
        <v>1</v>
      </c>
      <c r="Q334" s="14">
        <f>O334*P334</f>
        <v>1</v>
      </c>
      <c r="R334" s="422">
        <f>M334*Q334/1000</f>
        <v>6</v>
      </c>
      <c r="S334" s="423">
        <f t="shared" si="39"/>
        <v>277.51319999999993</v>
      </c>
      <c r="T334" s="422">
        <f t="shared" si="40"/>
        <v>34.592949092151294</v>
      </c>
      <c r="U334" s="423">
        <f>T334*S334/1000</f>
        <v>9.5999999999999979</v>
      </c>
      <c r="V334" s="24"/>
    </row>
    <row r="335" spans="1:22" ht="12.75">
      <c r="A335" s="173"/>
      <c r="B335" s="9"/>
      <c r="C335" s="413" t="s">
        <v>119</v>
      </c>
      <c r="D335" s="10">
        <v>400</v>
      </c>
      <c r="E335" s="10" t="s">
        <v>14</v>
      </c>
      <c r="F335" s="10">
        <v>200</v>
      </c>
      <c r="G335" s="10" t="s">
        <v>14</v>
      </c>
      <c r="H335" s="10">
        <v>6</v>
      </c>
      <c r="I335" s="10" t="s">
        <v>14</v>
      </c>
      <c r="J335" s="10">
        <v>8.6</v>
      </c>
      <c r="K335" s="61"/>
      <c r="L335" s="478">
        <f t="shared" si="35"/>
        <v>45.033879999999996</v>
      </c>
      <c r="M335" s="436">
        <v>6000</v>
      </c>
      <c r="N335" s="449">
        <f>L335*M335/1000</f>
        <v>270.20327999999995</v>
      </c>
      <c r="O335" s="12">
        <v>1</v>
      </c>
      <c r="P335" s="13">
        <v>1</v>
      </c>
      <c r="Q335" s="14">
        <f>O335*P335</f>
        <v>1</v>
      </c>
      <c r="R335" s="422">
        <f>M335*Q335/1000</f>
        <v>6</v>
      </c>
      <c r="S335" s="423">
        <f t="shared" si="39"/>
        <v>270.20327999999995</v>
      </c>
      <c r="T335" s="422">
        <f t="shared" si="40"/>
        <v>35.528806312047735</v>
      </c>
      <c r="U335" s="423">
        <f>T335*S335/1000</f>
        <v>9.6</v>
      </c>
      <c r="V335" s="24"/>
    </row>
    <row r="336" spans="1:22" ht="12.75">
      <c r="A336" s="173"/>
      <c r="B336" s="9"/>
      <c r="C336" s="413" t="s">
        <v>119</v>
      </c>
      <c r="D336" s="10">
        <v>400</v>
      </c>
      <c r="E336" s="10" t="s">
        <v>14</v>
      </c>
      <c r="F336" s="10">
        <v>200</v>
      </c>
      <c r="G336" s="10" t="s">
        <v>14</v>
      </c>
      <c r="H336" s="10">
        <v>4.5</v>
      </c>
      <c r="I336" s="10" t="s">
        <v>14</v>
      </c>
      <c r="J336" s="10">
        <v>6</v>
      </c>
      <c r="K336" s="61"/>
      <c r="L336" s="478">
        <f t="shared" si="35"/>
        <v>32.546099999999996</v>
      </c>
      <c r="M336" s="436">
        <v>6000</v>
      </c>
      <c r="N336" s="449">
        <f>L336*M336/1000</f>
        <v>195.27659999999997</v>
      </c>
      <c r="O336" s="12">
        <v>1</v>
      </c>
      <c r="P336" s="13">
        <v>1</v>
      </c>
      <c r="Q336" s="14">
        <f>O336*P336</f>
        <v>1</v>
      </c>
      <c r="R336" s="422">
        <f>M336*Q336/1000</f>
        <v>6</v>
      </c>
      <c r="S336" s="423">
        <f t="shared" si="39"/>
        <v>195.27659999999997</v>
      </c>
      <c r="T336" s="422">
        <f t="shared" si="40"/>
        <v>49.161036191740337</v>
      </c>
      <c r="U336" s="423">
        <f>T336*S336/1000</f>
        <v>9.6</v>
      </c>
      <c r="V336" s="24"/>
    </row>
    <row r="337" spans="1:22" ht="12.75">
      <c r="A337" s="173"/>
      <c r="B337" s="9"/>
      <c r="C337" s="413" t="s">
        <v>119</v>
      </c>
      <c r="D337" s="10">
        <v>400</v>
      </c>
      <c r="E337" s="10" t="s">
        <v>14</v>
      </c>
      <c r="F337" s="10">
        <v>200</v>
      </c>
      <c r="G337" s="10" t="s">
        <v>14</v>
      </c>
      <c r="H337" s="10">
        <v>4.5</v>
      </c>
      <c r="I337" s="10" t="s">
        <v>14</v>
      </c>
      <c r="J337" s="10">
        <v>8</v>
      </c>
      <c r="K337" s="61"/>
      <c r="L337" s="478">
        <f t="shared" si="35"/>
        <v>38.684799999999996</v>
      </c>
      <c r="M337" s="436">
        <v>6000</v>
      </c>
      <c r="N337" s="449">
        <f>L337*M337/1000</f>
        <v>232.1088</v>
      </c>
      <c r="O337" s="12">
        <v>1</v>
      </c>
      <c r="P337" s="13">
        <v>1</v>
      </c>
      <c r="Q337" s="14">
        <f>O337*P337</f>
        <v>1</v>
      </c>
      <c r="R337" s="422">
        <f>M337*Q337/1000</f>
        <v>6</v>
      </c>
      <c r="S337" s="423">
        <f t="shared" si="39"/>
        <v>232.1088</v>
      </c>
      <c r="T337" s="422">
        <f t="shared" si="40"/>
        <v>41.359913971378944</v>
      </c>
      <c r="U337" s="423">
        <f>T337*S337/1000</f>
        <v>9.6000000000000014</v>
      </c>
      <c r="V337" s="24"/>
    </row>
    <row r="338" spans="1:22" ht="13.5" thickBot="1">
      <c r="A338" s="177"/>
      <c r="B338" s="111"/>
      <c r="C338" s="401" t="s">
        <v>119</v>
      </c>
      <c r="D338" s="112">
        <v>400</v>
      </c>
      <c r="E338" s="112" t="s">
        <v>14</v>
      </c>
      <c r="F338" s="112">
        <v>200</v>
      </c>
      <c r="G338" s="112" t="s">
        <v>14</v>
      </c>
      <c r="H338" s="112">
        <v>4.5</v>
      </c>
      <c r="I338" s="112" t="s">
        <v>14</v>
      </c>
      <c r="J338" s="112">
        <v>9</v>
      </c>
      <c r="K338" s="170"/>
      <c r="L338" s="479">
        <f t="shared" si="35"/>
        <v>41.754150000000003</v>
      </c>
      <c r="M338" s="452">
        <v>6000</v>
      </c>
      <c r="N338" s="453">
        <f>L338*M338/1000</f>
        <v>250.52490000000003</v>
      </c>
      <c r="O338" s="114">
        <v>1</v>
      </c>
      <c r="P338" s="115">
        <v>1</v>
      </c>
      <c r="Q338" s="130">
        <f>O338*P338</f>
        <v>1</v>
      </c>
      <c r="R338" s="480">
        <f>M338*Q338/1000</f>
        <v>6</v>
      </c>
      <c r="S338" s="461">
        <f t="shared" si="39"/>
        <v>250.52490000000003</v>
      </c>
      <c r="T338" s="480">
        <f t="shared" si="40"/>
        <v>38.319544284819592</v>
      </c>
      <c r="U338" s="461">
        <f>T338*S338/1000</f>
        <v>9.6000000000000014</v>
      </c>
      <c r="V338" s="131"/>
    </row>
    <row r="340" spans="1:22" ht="12.75">
      <c r="C340" s="413"/>
    </row>
    <row r="342" spans="1:22" ht="12.75">
      <c r="E342" s="413"/>
    </row>
  </sheetData>
  <autoFilter ref="C3:K338"/>
  <mergeCells count="2">
    <mergeCell ref="A1:V1"/>
    <mergeCell ref="D2:K2"/>
  </mergeCells>
  <phoneticPr fontId="3" type="noConversion"/>
  <printOptions horizontalCentered="1"/>
  <pageMargins left="0.23" right="0.27559055118110237" top="0.46" bottom="0.38" header="0.23622047244094491" footer="0.15748031496062992"/>
  <pageSetup paperSize="9" orientation="landscape" horizontalDpi="4294967293" verticalDpi="4294967293" r:id="rId1"/>
  <headerFooter alignWithMargins="0">
    <oddHeader>&amp;L&amp;"Times New Roman,常规"&amp;F</oddHeader>
    <oddFooter>&amp;C第 &amp;P 页，共 &amp;N 页&amp;R&amp;"Times New Roman,常规"&amp;D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27"/>
  </sheetPr>
  <dimension ref="A1:Z800"/>
  <sheetViews>
    <sheetView zoomScaleNormal="91" zoomScaleSheetLayoutView="100" workbookViewId="0">
      <pane ySplit="3" topLeftCell="A4" activePane="bottomLeft" state="frozen"/>
      <selection activeCell="A47" sqref="A47"/>
      <selection pane="bottomLeft" activeCell="N156" sqref="N156"/>
    </sheetView>
  </sheetViews>
  <sheetFormatPr defaultRowHeight="14.25"/>
  <cols>
    <col min="1" max="1" width="9.625" style="3" customWidth="1"/>
    <col min="2" max="2" width="7.875" style="1" customWidth="1"/>
    <col min="3" max="3" width="4.75" style="3" bestFit="1" customWidth="1"/>
    <col min="4" max="4" width="4" style="3" customWidth="1"/>
    <col min="5" max="5" width="3.375" style="3" customWidth="1"/>
    <col min="6" max="6" width="3.875" style="3" customWidth="1"/>
    <col min="7" max="7" width="3.5" style="3" customWidth="1"/>
    <col min="8" max="8" width="3.75" style="3" customWidth="1"/>
    <col min="9" max="9" width="3.25" style="3" customWidth="1"/>
    <col min="10" max="10" width="3.125" style="3" customWidth="1"/>
    <col min="11" max="11" width="3.375" style="3" customWidth="1"/>
    <col min="12" max="12" width="6.75" style="3" customWidth="1"/>
    <col min="13" max="13" width="5.75" style="3" customWidth="1"/>
    <col min="14" max="14" width="6" style="3" customWidth="1"/>
    <col min="15" max="17" width="4.375" style="3" customWidth="1"/>
    <col min="18" max="18" width="5.5" style="3" customWidth="1"/>
    <col min="19" max="19" width="7.125" style="3" customWidth="1"/>
    <col min="20" max="20" width="6.75" style="3" customWidth="1"/>
    <col min="21" max="21" width="6" style="3" customWidth="1"/>
    <col min="22" max="22" width="9" style="323"/>
    <col min="23" max="23" width="9.625" style="3" customWidth="1"/>
    <col min="24" max="24" width="8.25" style="3" customWidth="1"/>
    <col min="25" max="25" width="9.375" style="348" bestFit="1" customWidth="1"/>
    <col min="26" max="16384" width="9" style="3"/>
  </cols>
  <sheetData>
    <row r="1" spans="1:26" ht="22.5">
      <c r="A1" s="521" t="s">
        <v>468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1"/>
      <c r="Y1" s="193"/>
    </row>
    <row r="2" spans="1:26" ht="14.25" customHeight="1">
      <c r="A2" s="67" t="s">
        <v>0</v>
      </c>
      <c r="B2" s="66" t="s">
        <v>150</v>
      </c>
      <c r="C2" s="3" t="s">
        <v>469</v>
      </c>
      <c r="D2" s="530" t="s">
        <v>1</v>
      </c>
      <c r="E2" s="522"/>
      <c r="F2" s="522"/>
      <c r="G2" s="522"/>
      <c r="H2" s="522"/>
      <c r="I2" s="522"/>
      <c r="J2" s="522"/>
      <c r="K2" s="523"/>
      <c r="L2" s="66" t="s">
        <v>2</v>
      </c>
      <c r="M2" s="66" t="s">
        <v>3</v>
      </c>
      <c r="N2" s="66" t="s">
        <v>151</v>
      </c>
      <c r="O2" s="66" t="s">
        <v>5</v>
      </c>
      <c r="P2" s="66" t="s">
        <v>6</v>
      </c>
      <c r="Q2" s="66" t="s">
        <v>7</v>
      </c>
      <c r="R2" s="66" t="s">
        <v>493</v>
      </c>
      <c r="S2" s="66" t="s">
        <v>8</v>
      </c>
      <c r="T2" s="66" t="s">
        <v>9</v>
      </c>
      <c r="U2" s="67" t="s">
        <v>10</v>
      </c>
      <c r="V2" s="66" t="s">
        <v>11</v>
      </c>
      <c r="W2" s="68" t="s">
        <v>472</v>
      </c>
      <c r="X2" s="8"/>
      <c r="Y2" s="399" t="s">
        <v>473</v>
      </c>
    </row>
    <row r="3" spans="1:26" ht="14.25" customHeight="1">
      <c r="A3" s="8"/>
      <c r="B3" s="5"/>
      <c r="C3" s="4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5"/>
      <c r="P3" s="6"/>
      <c r="Q3" s="7"/>
      <c r="R3" s="5"/>
      <c r="S3" s="7"/>
      <c r="T3" s="5"/>
      <c r="U3" s="6"/>
      <c r="V3" s="332"/>
      <c r="W3" s="166" t="s">
        <v>185</v>
      </c>
      <c r="X3" s="8" t="s">
        <v>471</v>
      </c>
      <c r="Y3" s="349" t="s">
        <v>470</v>
      </c>
      <c r="Z3" s="8" t="s">
        <v>471</v>
      </c>
    </row>
    <row r="4" spans="1:26" ht="14.25" customHeight="1">
      <c r="A4" s="320"/>
      <c r="B4" s="24"/>
      <c r="C4" s="372" t="s">
        <v>152</v>
      </c>
      <c r="D4" s="10">
        <v>50</v>
      </c>
      <c r="E4" s="10" t="s">
        <v>14</v>
      </c>
      <c r="F4" s="10">
        <v>50</v>
      </c>
      <c r="G4" s="10" t="s">
        <v>14</v>
      </c>
      <c r="H4" s="10">
        <v>1.5</v>
      </c>
      <c r="I4" s="10"/>
      <c r="J4" s="10"/>
      <c r="K4" s="61"/>
      <c r="L4" s="435">
        <f>(D4+F4-2*H4)*2*H4*7.85/1000-0.8584*1*H4*H4*7.85/1000</f>
        <v>2.2691885099999998</v>
      </c>
      <c r="M4" s="436">
        <v>6000</v>
      </c>
      <c r="N4" s="423">
        <f t="shared" ref="N4:N31" si="0">L4*M4/1000</f>
        <v>13.615131059999998</v>
      </c>
      <c r="O4" s="12">
        <v>1</v>
      </c>
      <c r="P4" s="13">
        <v>1</v>
      </c>
      <c r="Q4" s="14">
        <f t="shared" ref="Q4:Q31" si="1">O4*P4</f>
        <v>1</v>
      </c>
      <c r="R4" s="422">
        <f t="shared" ref="R4:R31" si="2">M4*Q4/1000</f>
        <v>6</v>
      </c>
      <c r="S4" s="423">
        <f t="shared" ref="S4:S31" si="3">N4*Q4</f>
        <v>13.615131059999998</v>
      </c>
      <c r="T4" s="422">
        <f t="shared" ref="T4:T31" si="4">(D4+F4)*2/L4</f>
        <v>88.137234574662997</v>
      </c>
      <c r="U4" s="423">
        <f t="shared" ref="U4:U31" si="5">T4*S4/1000</f>
        <v>1.1999999999999997</v>
      </c>
      <c r="V4" s="324"/>
      <c r="W4" s="322">
        <f t="shared" ref="W4:W67" si="6">(D4+F4-2*H4)*2*H4*7.85/1000-0.8584*5*H4*H4*7.85/1000</f>
        <v>2.2085425499999998</v>
      </c>
      <c r="X4" s="397">
        <f t="shared" ref="X4:X67" si="7">(1-W4/L4)</f>
        <v>2.6725836012628124E-2</v>
      </c>
      <c r="Y4" s="398">
        <f t="shared" ref="Y4:Y19" si="8">(D4+F4-2*H4)*2*H4*7.85/1000-0.8584*3*H4*H4*7.85/1000</f>
        <v>2.23886553</v>
      </c>
      <c r="Z4" s="396">
        <f t="shared" ref="Z4:Z19" si="9">1-Y4/L4</f>
        <v>1.3362918006313951E-2</v>
      </c>
    </row>
    <row r="5" spans="1:26" ht="14.25" customHeight="1">
      <c r="A5" s="320"/>
      <c r="B5" s="24"/>
      <c r="C5" s="372" t="s">
        <v>152</v>
      </c>
      <c r="D5" s="10">
        <v>50</v>
      </c>
      <c r="E5" s="10" t="s">
        <v>14</v>
      </c>
      <c r="F5" s="10">
        <v>50</v>
      </c>
      <c r="G5" s="10" t="s">
        <v>14</v>
      </c>
      <c r="H5" s="10">
        <v>2</v>
      </c>
      <c r="I5" s="10"/>
      <c r="J5" s="10"/>
      <c r="K5" s="61"/>
      <c r="L5" s="435">
        <f t="shared" ref="L5:L69" si="10">(D5+F5-2*H5)*2*H5*7.85/1000-0.8584*1*H5*H5*7.85/1000</f>
        <v>2.9874462399999997</v>
      </c>
      <c r="M5" s="436">
        <v>6000</v>
      </c>
      <c r="N5" s="423">
        <f t="shared" si="0"/>
        <v>17.92467744</v>
      </c>
      <c r="O5" s="12">
        <v>1</v>
      </c>
      <c r="P5" s="13">
        <v>1</v>
      </c>
      <c r="Q5" s="14">
        <f t="shared" si="1"/>
        <v>1</v>
      </c>
      <c r="R5" s="422">
        <f t="shared" si="2"/>
        <v>6</v>
      </c>
      <c r="S5" s="423">
        <f t="shared" si="3"/>
        <v>17.92467744</v>
      </c>
      <c r="T5" s="422">
        <f t="shared" si="4"/>
        <v>66.946811401031283</v>
      </c>
      <c r="U5" s="423">
        <f t="shared" si="5"/>
        <v>1.2000000000000002</v>
      </c>
      <c r="V5" s="317"/>
      <c r="W5" s="322">
        <f t="shared" si="6"/>
        <v>2.8796311999999999</v>
      </c>
      <c r="X5" s="397">
        <f t="shared" si="7"/>
        <v>3.6089365745373136E-2</v>
      </c>
      <c r="Y5" s="398">
        <f t="shared" si="8"/>
        <v>2.9335387199999996</v>
      </c>
      <c r="Z5" s="396">
        <f t="shared" si="9"/>
        <v>1.8044682872686679E-2</v>
      </c>
    </row>
    <row r="6" spans="1:26" ht="14.25" customHeight="1">
      <c r="A6" s="320"/>
      <c r="B6" s="24"/>
      <c r="C6" s="372" t="s">
        <v>152</v>
      </c>
      <c r="D6" s="10">
        <v>50</v>
      </c>
      <c r="E6" s="10" t="s">
        <v>14</v>
      </c>
      <c r="F6" s="10">
        <v>50</v>
      </c>
      <c r="G6" s="10" t="s">
        <v>14</v>
      </c>
      <c r="H6" s="10">
        <v>2.5</v>
      </c>
      <c r="I6" s="10"/>
      <c r="J6" s="10"/>
      <c r="K6" s="61"/>
      <c r="L6" s="435">
        <f t="shared" si="10"/>
        <v>3.6866347499999996</v>
      </c>
      <c r="M6" s="436">
        <v>6000</v>
      </c>
      <c r="N6" s="423">
        <f t="shared" si="0"/>
        <v>22.119808499999998</v>
      </c>
      <c r="O6" s="12">
        <v>1</v>
      </c>
      <c r="P6" s="13">
        <v>1</v>
      </c>
      <c r="Q6" s="14">
        <f t="shared" si="1"/>
        <v>1</v>
      </c>
      <c r="R6" s="422">
        <f t="shared" si="2"/>
        <v>6</v>
      </c>
      <c r="S6" s="423">
        <f t="shared" si="3"/>
        <v>22.119808499999998</v>
      </c>
      <c r="T6" s="422">
        <f t="shared" si="4"/>
        <v>54.250017580396324</v>
      </c>
      <c r="U6" s="423">
        <f t="shared" si="5"/>
        <v>1.2</v>
      </c>
      <c r="V6" s="317"/>
      <c r="W6" s="322">
        <f t="shared" si="6"/>
        <v>3.5181737499999999</v>
      </c>
      <c r="X6" s="397">
        <f t="shared" si="7"/>
        <v>4.5695061058055653E-2</v>
      </c>
      <c r="Y6" s="398">
        <f t="shared" si="8"/>
        <v>3.6024042499999998</v>
      </c>
      <c r="Z6" s="396">
        <f t="shared" si="9"/>
        <v>2.2847530529027882E-2</v>
      </c>
    </row>
    <row r="7" spans="1:26" ht="14.25" customHeight="1">
      <c r="A7" s="320"/>
      <c r="B7" s="24"/>
      <c r="C7" s="372" t="s">
        <v>152</v>
      </c>
      <c r="D7" s="10">
        <v>50</v>
      </c>
      <c r="E7" s="10" t="s">
        <v>14</v>
      </c>
      <c r="F7" s="10">
        <v>50</v>
      </c>
      <c r="G7" s="10" t="s">
        <v>14</v>
      </c>
      <c r="H7" s="10">
        <v>3</v>
      </c>
      <c r="I7" s="10"/>
      <c r="J7" s="10"/>
      <c r="K7" s="61"/>
      <c r="L7" s="435">
        <f t="shared" si="10"/>
        <v>4.36675404</v>
      </c>
      <c r="M7" s="436">
        <v>6000</v>
      </c>
      <c r="N7" s="423">
        <f t="shared" si="0"/>
        <v>26.20052424</v>
      </c>
      <c r="O7" s="12">
        <v>1</v>
      </c>
      <c r="P7" s="13">
        <v>1</v>
      </c>
      <c r="Q7" s="14">
        <f t="shared" si="1"/>
        <v>1</v>
      </c>
      <c r="R7" s="422">
        <f t="shared" si="2"/>
        <v>6</v>
      </c>
      <c r="S7" s="423">
        <f t="shared" si="3"/>
        <v>26.20052424</v>
      </c>
      <c r="T7" s="422">
        <f t="shared" si="4"/>
        <v>45.800610285803963</v>
      </c>
      <c r="U7" s="423">
        <f t="shared" si="5"/>
        <v>1.2</v>
      </c>
      <c r="V7" s="317"/>
      <c r="W7" s="322">
        <f t="shared" si="6"/>
        <v>4.1241702</v>
      </c>
      <c r="X7" s="397">
        <f t="shared" si="7"/>
        <v>5.5552439587369107E-2</v>
      </c>
      <c r="Y7" s="398">
        <f t="shared" si="8"/>
        <v>4.24546212</v>
      </c>
      <c r="Z7" s="396">
        <f t="shared" si="9"/>
        <v>2.7776219793684609E-2</v>
      </c>
    </row>
    <row r="8" spans="1:26" ht="15.75">
      <c r="A8" s="320"/>
      <c r="B8" s="24"/>
      <c r="C8" s="372" t="s">
        <v>152</v>
      </c>
      <c r="D8" s="10">
        <v>50</v>
      </c>
      <c r="E8" s="10" t="s">
        <v>14</v>
      </c>
      <c r="F8" s="10">
        <v>50</v>
      </c>
      <c r="G8" s="10" t="s">
        <v>14</v>
      </c>
      <c r="H8" s="10">
        <v>3.5</v>
      </c>
      <c r="I8" s="10"/>
      <c r="J8" s="10"/>
      <c r="K8" s="61"/>
      <c r="L8" s="435">
        <f t="shared" si="10"/>
        <v>5.0278041099999999</v>
      </c>
      <c r="M8" s="436">
        <v>6000</v>
      </c>
      <c r="N8" s="423">
        <f t="shared" si="0"/>
        <v>30.16682466</v>
      </c>
      <c r="O8" s="12">
        <v>1</v>
      </c>
      <c r="P8" s="13">
        <v>1</v>
      </c>
      <c r="Q8" s="14">
        <f t="shared" si="1"/>
        <v>1</v>
      </c>
      <c r="R8" s="422">
        <f t="shared" si="2"/>
        <v>6</v>
      </c>
      <c r="S8" s="423">
        <f t="shared" si="3"/>
        <v>30.16682466</v>
      </c>
      <c r="T8" s="422">
        <f t="shared" si="4"/>
        <v>39.778797189455339</v>
      </c>
      <c r="U8" s="423">
        <f t="shared" si="5"/>
        <v>1.2</v>
      </c>
      <c r="V8" s="317"/>
      <c r="W8" s="322">
        <f t="shared" si="6"/>
        <v>4.6976205499999999</v>
      </c>
      <c r="X8" s="397">
        <f t="shared" si="7"/>
        <v>6.5671524342661769E-2</v>
      </c>
      <c r="Y8" s="398">
        <f t="shared" si="8"/>
        <v>4.862712329999999</v>
      </c>
      <c r="Z8" s="396">
        <f t="shared" si="9"/>
        <v>3.2835762171331107E-2</v>
      </c>
    </row>
    <row r="9" spans="1:26" ht="15.75">
      <c r="A9" s="320"/>
      <c r="B9" s="24"/>
      <c r="C9" s="372" t="s">
        <v>152</v>
      </c>
      <c r="D9" s="10">
        <v>50</v>
      </c>
      <c r="E9" s="10" t="s">
        <v>14</v>
      </c>
      <c r="F9" s="10">
        <v>50</v>
      </c>
      <c r="G9" s="10" t="s">
        <v>14</v>
      </c>
      <c r="H9" s="10">
        <v>4</v>
      </c>
      <c r="I9" s="10"/>
      <c r="J9" s="10"/>
      <c r="K9" s="61"/>
      <c r="L9" s="435">
        <f t="shared" si="10"/>
        <v>5.6697849599999994</v>
      </c>
      <c r="M9" s="436">
        <v>6000</v>
      </c>
      <c r="N9" s="423">
        <f t="shared" si="0"/>
        <v>34.01870976</v>
      </c>
      <c r="O9" s="12">
        <v>1</v>
      </c>
      <c r="P9" s="13">
        <v>1</v>
      </c>
      <c r="Q9" s="14">
        <f t="shared" si="1"/>
        <v>1</v>
      </c>
      <c r="R9" s="422">
        <f t="shared" si="2"/>
        <v>6</v>
      </c>
      <c r="S9" s="423">
        <f t="shared" si="3"/>
        <v>34.01870976</v>
      </c>
      <c r="T9" s="422">
        <f t="shared" si="4"/>
        <v>35.274706432605164</v>
      </c>
      <c r="U9" s="423">
        <f t="shared" si="5"/>
        <v>1.2</v>
      </c>
      <c r="V9" s="317"/>
      <c r="W9" s="322">
        <f t="shared" si="6"/>
        <v>5.2385247999999995</v>
      </c>
      <c r="X9" s="397">
        <f t="shared" si="7"/>
        <v>7.6062877700391662E-2</v>
      </c>
      <c r="Y9" s="398">
        <f t="shared" si="8"/>
        <v>5.4541548799999999</v>
      </c>
      <c r="Z9" s="396">
        <f t="shared" si="9"/>
        <v>3.8031438850195776E-2</v>
      </c>
    </row>
    <row r="10" spans="1:26" ht="15.75">
      <c r="A10" s="320"/>
      <c r="B10" s="24"/>
      <c r="C10" s="372" t="s">
        <v>152</v>
      </c>
      <c r="D10" s="10">
        <v>50</v>
      </c>
      <c r="E10" s="10" t="s">
        <v>14</v>
      </c>
      <c r="F10" s="10">
        <v>50</v>
      </c>
      <c r="G10" s="10" t="s">
        <v>14</v>
      </c>
      <c r="H10" s="10">
        <v>5</v>
      </c>
      <c r="I10" s="10"/>
      <c r="J10" s="10"/>
      <c r="K10" s="61"/>
      <c r="L10" s="435">
        <f t="shared" si="10"/>
        <v>6.8965390000000006</v>
      </c>
      <c r="M10" s="436">
        <v>6000</v>
      </c>
      <c r="N10" s="423">
        <f t="shared" si="0"/>
        <v>41.379234000000004</v>
      </c>
      <c r="O10" s="12">
        <v>1</v>
      </c>
      <c r="P10" s="13">
        <v>1</v>
      </c>
      <c r="Q10" s="14">
        <f t="shared" si="1"/>
        <v>1</v>
      </c>
      <c r="R10" s="422">
        <f t="shared" si="2"/>
        <v>6</v>
      </c>
      <c r="S10" s="423">
        <f t="shared" si="3"/>
        <v>41.379234000000004</v>
      </c>
      <c r="T10" s="422">
        <f t="shared" si="4"/>
        <v>29.000053505098712</v>
      </c>
      <c r="U10" s="423">
        <f t="shared" si="5"/>
        <v>1.2</v>
      </c>
      <c r="V10" s="317"/>
      <c r="W10" s="322">
        <f t="shared" si="6"/>
        <v>6.2226949999999999</v>
      </c>
      <c r="X10" s="397">
        <f t="shared" si="7"/>
        <v>9.7707560270448801E-2</v>
      </c>
      <c r="Y10" s="398">
        <f t="shared" si="8"/>
        <v>6.5596170000000003</v>
      </c>
      <c r="Z10" s="396">
        <f t="shared" si="9"/>
        <v>4.8853780135224456E-2</v>
      </c>
    </row>
    <row r="11" spans="1:26" ht="15.75">
      <c r="A11" s="320"/>
      <c r="B11" s="24"/>
      <c r="C11" s="372" t="s">
        <v>152</v>
      </c>
      <c r="D11" s="10">
        <v>50</v>
      </c>
      <c r="E11" s="10" t="s">
        <v>14</v>
      </c>
      <c r="F11" s="10">
        <v>50</v>
      </c>
      <c r="G11" s="10" t="s">
        <v>14</v>
      </c>
      <c r="H11" s="10">
        <v>6</v>
      </c>
      <c r="I11" s="10"/>
      <c r="J11" s="10"/>
      <c r="K11" s="61"/>
      <c r="L11" s="435">
        <f t="shared" si="10"/>
        <v>8.0470161600000001</v>
      </c>
      <c r="M11" s="436">
        <v>6000</v>
      </c>
      <c r="N11" s="423">
        <f t="shared" si="0"/>
        <v>48.282096960000004</v>
      </c>
      <c r="O11" s="12">
        <v>1</v>
      </c>
      <c r="P11" s="13">
        <v>1</v>
      </c>
      <c r="Q11" s="14">
        <f t="shared" si="1"/>
        <v>1</v>
      </c>
      <c r="R11" s="422">
        <f t="shared" si="2"/>
        <v>6</v>
      </c>
      <c r="S11" s="423">
        <f t="shared" si="3"/>
        <v>48.282096960000004</v>
      </c>
      <c r="T11" s="422">
        <f t="shared" si="4"/>
        <v>24.853932939038611</v>
      </c>
      <c r="U11" s="423">
        <f t="shared" si="5"/>
        <v>1.2</v>
      </c>
      <c r="V11" s="317"/>
      <c r="W11" s="322">
        <f t="shared" si="6"/>
        <v>7.0766808000000001</v>
      </c>
      <c r="X11" s="397">
        <f t="shared" si="7"/>
        <v>0.12058324982908941</v>
      </c>
      <c r="Y11" s="398">
        <f t="shared" si="8"/>
        <v>7.5618484800000001</v>
      </c>
      <c r="Z11" s="396">
        <f t="shared" si="9"/>
        <v>6.0291624914544761E-2</v>
      </c>
    </row>
    <row r="12" spans="1:26" ht="15.75">
      <c r="A12" s="320"/>
      <c r="B12" s="24"/>
      <c r="C12" s="372" t="s">
        <v>152</v>
      </c>
      <c r="D12" s="10">
        <v>60</v>
      </c>
      <c r="E12" s="10" t="s">
        <v>14</v>
      </c>
      <c r="F12" s="10">
        <v>60</v>
      </c>
      <c r="G12" s="10" t="s">
        <v>14</v>
      </c>
      <c r="H12" s="10">
        <v>1.5</v>
      </c>
      <c r="I12" s="10"/>
      <c r="J12" s="10"/>
      <c r="K12" s="61"/>
      <c r="L12" s="435">
        <f t="shared" si="10"/>
        <v>2.7401885099999999</v>
      </c>
      <c r="M12" s="436">
        <v>6000</v>
      </c>
      <c r="N12" s="423">
        <f t="shared" si="0"/>
        <v>16.44113106</v>
      </c>
      <c r="O12" s="12">
        <v>1</v>
      </c>
      <c r="P12" s="13">
        <v>1</v>
      </c>
      <c r="Q12" s="14">
        <f t="shared" si="1"/>
        <v>1</v>
      </c>
      <c r="R12" s="422">
        <f t="shared" si="2"/>
        <v>6</v>
      </c>
      <c r="S12" s="423">
        <f t="shared" si="3"/>
        <v>16.44113106</v>
      </c>
      <c r="T12" s="422">
        <f t="shared" si="4"/>
        <v>87.58521507704593</v>
      </c>
      <c r="U12" s="423">
        <f t="shared" si="5"/>
        <v>1.4400000000000002</v>
      </c>
      <c r="V12" s="317"/>
      <c r="W12" s="322">
        <f t="shared" si="6"/>
        <v>2.6795425499999999</v>
      </c>
      <c r="X12" s="397">
        <f t="shared" si="7"/>
        <v>2.2132039375641344E-2</v>
      </c>
      <c r="Y12" s="398">
        <f t="shared" si="8"/>
        <v>2.7098655300000001</v>
      </c>
      <c r="Z12" s="396">
        <f t="shared" si="9"/>
        <v>1.1066019687820616E-2</v>
      </c>
    </row>
    <row r="13" spans="1:26" ht="15.75">
      <c r="A13" s="320"/>
      <c r="B13" s="24"/>
      <c r="C13" s="372" t="s">
        <v>152</v>
      </c>
      <c r="D13" s="10">
        <v>60</v>
      </c>
      <c r="E13" s="10" t="s">
        <v>14</v>
      </c>
      <c r="F13" s="10">
        <v>60</v>
      </c>
      <c r="G13" s="10" t="s">
        <v>14</v>
      </c>
      <c r="H13" s="10">
        <v>2</v>
      </c>
      <c r="I13" s="10"/>
      <c r="J13" s="10"/>
      <c r="K13" s="61"/>
      <c r="L13" s="435">
        <f t="shared" si="10"/>
        <v>3.6154462399999994</v>
      </c>
      <c r="M13" s="436">
        <v>6000</v>
      </c>
      <c r="N13" s="423">
        <f t="shared" si="0"/>
        <v>21.692677439999997</v>
      </c>
      <c r="O13" s="12">
        <v>1</v>
      </c>
      <c r="P13" s="13">
        <v>1</v>
      </c>
      <c r="Q13" s="14">
        <f t="shared" si="1"/>
        <v>1</v>
      </c>
      <c r="R13" s="422">
        <f t="shared" si="2"/>
        <v>6</v>
      </c>
      <c r="S13" s="423">
        <f t="shared" si="3"/>
        <v>21.692677439999997</v>
      </c>
      <c r="T13" s="422">
        <f t="shared" si="4"/>
        <v>66.381847237756205</v>
      </c>
      <c r="U13" s="423">
        <f t="shared" si="5"/>
        <v>1.4400000000000002</v>
      </c>
      <c r="V13" s="317"/>
      <c r="W13" s="322">
        <f t="shared" si="6"/>
        <v>3.5076311999999996</v>
      </c>
      <c r="X13" s="397">
        <f t="shared" si="7"/>
        <v>2.982067298005231E-2</v>
      </c>
      <c r="Y13" s="398">
        <f t="shared" si="8"/>
        <v>3.5615387199999993</v>
      </c>
      <c r="Z13" s="396">
        <f t="shared" si="9"/>
        <v>1.4910336490026266E-2</v>
      </c>
    </row>
    <row r="14" spans="1:26" ht="15.75">
      <c r="A14" s="320"/>
      <c r="B14" s="24"/>
      <c r="C14" s="372" t="s">
        <v>152</v>
      </c>
      <c r="D14" s="10">
        <v>60</v>
      </c>
      <c r="E14" s="10" t="s">
        <v>14</v>
      </c>
      <c r="F14" s="10">
        <v>60</v>
      </c>
      <c r="G14" s="10" t="s">
        <v>14</v>
      </c>
      <c r="H14" s="10">
        <v>2.5</v>
      </c>
      <c r="I14" s="10"/>
      <c r="J14" s="10"/>
      <c r="K14" s="61"/>
      <c r="L14" s="435">
        <f t="shared" si="10"/>
        <v>4.4716347499999998</v>
      </c>
      <c r="M14" s="436">
        <v>6000</v>
      </c>
      <c r="N14" s="423">
        <f t="shared" si="0"/>
        <v>26.829808499999999</v>
      </c>
      <c r="O14" s="12">
        <v>1</v>
      </c>
      <c r="P14" s="13">
        <v>1</v>
      </c>
      <c r="Q14" s="14">
        <f t="shared" si="1"/>
        <v>1</v>
      </c>
      <c r="R14" s="422">
        <f t="shared" si="2"/>
        <v>6</v>
      </c>
      <c r="S14" s="423">
        <f t="shared" si="3"/>
        <v>26.829808499999999</v>
      </c>
      <c r="T14" s="422">
        <f t="shared" si="4"/>
        <v>53.671646594123104</v>
      </c>
      <c r="U14" s="423">
        <f t="shared" si="5"/>
        <v>1.44</v>
      </c>
      <c r="V14" s="317"/>
      <c r="W14" s="322">
        <f t="shared" si="6"/>
        <v>4.30317375</v>
      </c>
      <c r="X14" s="397">
        <f t="shared" si="7"/>
        <v>3.7673246903718982E-2</v>
      </c>
      <c r="Y14" s="398">
        <f t="shared" si="8"/>
        <v>4.3874042500000003</v>
      </c>
      <c r="Z14" s="396">
        <f t="shared" si="9"/>
        <v>1.8836623451859436E-2</v>
      </c>
    </row>
    <row r="15" spans="1:26" ht="15.75">
      <c r="A15" s="320"/>
      <c r="B15" s="24"/>
      <c r="C15" s="372" t="s">
        <v>152</v>
      </c>
      <c r="D15" s="10">
        <v>60</v>
      </c>
      <c r="E15" s="10" t="s">
        <v>14</v>
      </c>
      <c r="F15" s="10">
        <v>60</v>
      </c>
      <c r="G15" s="10" t="s">
        <v>14</v>
      </c>
      <c r="H15" s="10">
        <v>3</v>
      </c>
      <c r="I15" s="10"/>
      <c r="J15" s="10"/>
      <c r="K15" s="61"/>
      <c r="L15" s="435">
        <f t="shared" si="10"/>
        <v>5.3087540400000002</v>
      </c>
      <c r="M15" s="436">
        <v>6000</v>
      </c>
      <c r="N15" s="423">
        <f t="shared" si="0"/>
        <v>31.852524240000001</v>
      </c>
      <c r="O15" s="12">
        <v>1</v>
      </c>
      <c r="P15" s="13">
        <v>1</v>
      </c>
      <c r="Q15" s="14">
        <f t="shared" si="1"/>
        <v>1</v>
      </c>
      <c r="R15" s="422">
        <f t="shared" si="2"/>
        <v>6</v>
      </c>
      <c r="S15" s="423">
        <f t="shared" si="3"/>
        <v>31.852524240000001</v>
      </c>
      <c r="T15" s="422">
        <f t="shared" si="4"/>
        <v>45.2083479836636</v>
      </c>
      <c r="U15" s="423">
        <f t="shared" si="5"/>
        <v>1.44</v>
      </c>
      <c r="V15" s="317"/>
      <c r="W15" s="322">
        <f t="shared" si="6"/>
        <v>5.0661702000000002</v>
      </c>
      <c r="X15" s="397">
        <f t="shared" si="7"/>
        <v>4.5695061058055764E-2</v>
      </c>
      <c r="Y15" s="398">
        <f t="shared" si="8"/>
        <v>5.1874621200000002</v>
      </c>
      <c r="Z15" s="396">
        <f t="shared" si="9"/>
        <v>2.2847530529027882E-2</v>
      </c>
    </row>
    <row r="16" spans="1:26" ht="15.75">
      <c r="A16" s="320"/>
      <c r="B16" s="24"/>
      <c r="C16" s="372" t="s">
        <v>152</v>
      </c>
      <c r="D16" s="10">
        <v>60</v>
      </c>
      <c r="E16" s="10" t="s">
        <v>14</v>
      </c>
      <c r="F16" s="10">
        <v>60</v>
      </c>
      <c r="G16" s="10" t="s">
        <v>14</v>
      </c>
      <c r="H16" s="10">
        <v>3.5</v>
      </c>
      <c r="I16" s="10"/>
      <c r="J16" s="10"/>
      <c r="K16" s="61"/>
      <c r="L16" s="435">
        <f t="shared" si="10"/>
        <v>6.1268041100000001</v>
      </c>
      <c r="M16" s="436">
        <v>6000</v>
      </c>
      <c r="N16" s="423">
        <f t="shared" si="0"/>
        <v>36.760824659999997</v>
      </c>
      <c r="O16" s="12">
        <v>1</v>
      </c>
      <c r="P16" s="13">
        <v>1</v>
      </c>
      <c r="Q16" s="14">
        <f t="shared" si="1"/>
        <v>1</v>
      </c>
      <c r="R16" s="422">
        <f t="shared" si="2"/>
        <v>6</v>
      </c>
      <c r="S16" s="423">
        <f t="shared" si="3"/>
        <v>36.760824659999997</v>
      </c>
      <c r="T16" s="422">
        <f t="shared" si="4"/>
        <v>39.172135372873868</v>
      </c>
      <c r="U16" s="423">
        <f t="shared" si="5"/>
        <v>1.4399999999999997</v>
      </c>
      <c r="V16" s="317"/>
      <c r="W16" s="322">
        <f t="shared" si="6"/>
        <v>5.7966205500000001</v>
      </c>
      <c r="X16" s="397">
        <f t="shared" si="7"/>
        <v>5.3891646292572593E-2</v>
      </c>
      <c r="Y16" s="398">
        <f t="shared" si="8"/>
        <v>5.9617123299999992</v>
      </c>
      <c r="Z16" s="396">
        <f t="shared" si="9"/>
        <v>2.6945823146286463E-2</v>
      </c>
    </row>
    <row r="17" spans="1:26" ht="15.75">
      <c r="A17" s="320"/>
      <c r="B17" s="24"/>
      <c r="C17" s="372" t="s">
        <v>152</v>
      </c>
      <c r="D17" s="10">
        <v>60</v>
      </c>
      <c r="E17" s="10" t="s">
        <v>14</v>
      </c>
      <c r="F17" s="10">
        <v>60</v>
      </c>
      <c r="G17" s="10" t="s">
        <v>14</v>
      </c>
      <c r="H17" s="10">
        <v>4</v>
      </c>
      <c r="I17" s="10"/>
      <c r="J17" s="10"/>
      <c r="K17" s="61"/>
      <c r="L17" s="435">
        <f t="shared" si="10"/>
        <v>6.9257849599999997</v>
      </c>
      <c r="M17" s="436">
        <v>6000</v>
      </c>
      <c r="N17" s="423">
        <f t="shared" si="0"/>
        <v>41.554709759999994</v>
      </c>
      <c r="O17" s="12">
        <v>1</v>
      </c>
      <c r="P17" s="13">
        <v>1</v>
      </c>
      <c r="Q17" s="14">
        <f t="shared" si="1"/>
        <v>1</v>
      </c>
      <c r="R17" s="422">
        <f t="shared" si="2"/>
        <v>6</v>
      </c>
      <c r="S17" s="423">
        <f t="shared" si="3"/>
        <v>41.554709759999994</v>
      </c>
      <c r="T17" s="422">
        <f t="shared" si="4"/>
        <v>34.653111724681679</v>
      </c>
      <c r="U17" s="423">
        <f t="shared" si="5"/>
        <v>1.44</v>
      </c>
      <c r="V17" s="317"/>
      <c r="W17" s="322">
        <f t="shared" si="6"/>
        <v>6.4945247999999998</v>
      </c>
      <c r="X17" s="397">
        <f t="shared" si="7"/>
        <v>6.226877711201706E-2</v>
      </c>
      <c r="Y17" s="398">
        <f t="shared" si="8"/>
        <v>6.7101548800000002</v>
      </c>
      <c r="Z17" s="396">
        <f t="shared" si="9"/>
        <v>3.1134388556008474E-2</v>
      </c>
    </row>
    <row r="18" spans="1:26" ht="15.75">
      <c r="A18" s="320"/>
      <c r="B18" s="24"/>
      <c r="C18" s="372" t="s">
        <v>152</v>
      </c>
      <c r="D18" s="10">
        <v>60</v>
      </c>
      <c r="E18" s="10" t="s">
        <v>14</v>
      </c>
      <c r="F18" s="10">
        <v>60</v>
      </c>
      <c r="G18" s="10" t="s">
        <v>14</v>
      </c>
      <c r="H18" s="10">
        <v>5</v>
      </c>
      <c r="I18" s="10"/>
      <c r="J18" s="10"/>
      <c r="K18" s="61"/>
      <c r="L18" s="435">
        <f t="shared" si="10"/>
        <v>8.4665389999999991</v>
      </c>
      <c r="M18" s="436">
        <v>6000</v>
      </c>
      <c r="N18" s="423">
        <f t="shared" si="0"/>
        <v>50.799233999999998</v>
      </c>
      <c r="O18" s="12">
        <v>1</v>
      </c>
      <c r="P18" s="13">
        <v>1</v>
      </c>
      <c r="Q18" s="14">
        <f t="shared" si="1"/>
        <v>1</v>
      </c>
      <c r="R18" s="422">
        <f t="shared" si="2"/>
        <v>6</v>
      </c>
      <c r="S18" s="423">
        <f t="shared" si="3"/>
        <v>50.799233999999998</v>
      </c>
      <c r="T18" s="422">
        <f t="shared" si="4"/>
        <v>28.346884128213432</v>
      </c>
      <c r="U18" s="423">
        <f t="shared" si="5"/>
        <v>1.44</v>
      </c>
      <c r="V18" s="317"/>
      <c r="W18" s="322">
        <f t="shared" si="6"/>
        <v>7.7926950000000001</v>
      </c>
      <c r="X18" s="397">
        <f t="shared" si="7"/>
        <v>7.9589074118715963E-2</v>
      </c>
      <c r="Y18" s="398">
        <f t="shared" si="8"/>
        <v>8.1296169999999996</v>
      </c>
      <c r="Z18" s="396">
        <f t="shared" si="9"/>
        <v>3.9794537059357982E-2</v>
      </c>
    </row>
    <row r="19" spans="1:26" ht="15.75">
      <c r="A19" s="320"/>
      <c r="B19" s="24"/>
      <c r="C19" s="372" t="s">
        <v>152</v>
      </c>
      <c r="D19" s="10">
        <v>60</v>
      </c>
      <c r="E19" s="10" t="s">
        <v>14</v>
      </c>
      <c r="F19" s="10">
        <v>60</v>
      </c>
      <c r="G19" s="10" t="s">
        <v>14</v>
      </c>
      <c r="H19" s="10">
        <v>6</v>
      </c>
      <c r="I19" s="10"/>
      <c r="J19" s="10"/>
      <c r="K19" s="61"/>
      <c r="L19" s="435">
        <f t="shared" si="10"/>
        <v>9.9310161600000004</v>
      </c>
      <c r="M19" s="436">
        <v>6000</v>
      </c>
      <c r="N19" s="423">
        <f t="shared" si="0"/>
        <v>59.586096960000006</v>
      </c>
      <c r="O19" s="12">
        <v>1</v>
      </c>
      <c r="P19" s="13">
        <v>1</v>
      </c>
      <c r="Q19" s="14">
        <f t="shared" si="1"/>
        <v>1</v>
      </c>
      <c r="R19" s="422">
        <f t="shared" si="2"/>
        <v>6</v>
      </c>
      <c r="S19" s="423">
        <f t="shared" si="3"/>
        <v>59.586096960000006</v>
      </c>
      <c r="T19" s="422">
        <f t="shared" si="4"/>
        <v>24.166711254248931</v>
      </c>
      <c r="U19" s="423">
        <f t="shared" si="5"/>
        <v>1.4400000000000002</v>
      </c>
      <c r="V19" s="317"/>
      <c r="W19" s="322">
        <f t="shared" si="6"/>
        <v>8.9606808000000004</v>
      </c>
      <c r="X19" s="397">
        <f t="shared" si="7"/>
        <v>9.770756027044869E-2</v>
      </c>
      <c r="Y19" s="398">
        <f t="shared" si="8"/>
        <v>9.4458484800000004</v>
      </c>
      <c r="Z19" s="396">
        <f t="shared" si="9"/>
        <v>4.8853780135224345E-2</v>
      </c>
    </row>
    <row r="20" spans="1:26" ht="15.75">
      <c r="A20" s="320"/>
      <c r="B20" s="24"/>
      <c r="C20" s="372" t="s">
        <v>152</v>
      </c>
      <c r="D20" s="10">
        <v>70</v>
      </c>
      <c r="E20" s="10" t="s">
        <v>14</v>
      </c>
      <c r="F20" s="10">
        <v>70</v>
      </c>
      <c r="G20" s="10" t="s">
        <v>14</v>
      </c>
      <c r="H20" s="10">
        <v>2</v>
      </c>
      <c r="I20" s="10"/>
      <c r="J20" s="10"/>
      <c r="K20" s="61"/>
      <c r="L20" s="435">
        <f t="shared" si="10"/>
        <v>4.2434462399999999</v>
      </c>
      <c r="M20" s="436">
        <v>6000</v>
      </c>
      <c r="N20" s="423">
        <f t="shared" si="0"/>
        <v>25.460677439999998</v>
      </c>
      <c r="O20" s="12">
        <v>1</v>
      </c>
      <c r="P20" s="13">
        <v>1</v>
      </c>
      <c r="Q20" s="14">
        <f t="shared" si="1"/>
        <v>1</v>
      </c>
      <c r="R20" s="422">
        <f t="shared" si="2"/>
        <v>6</v>
      </c>
      <c r="S20" s="423">
        <f t="shared" si="3"/>
        <v>25.460677439999998</v>
      </c>
      <c r="T20" s="422">
        <f t="shared" si="4"/>
        <v>65.984104466939115</v>
      </c>
      <c r="U20" s="423">
        <f t="shared" si="5"/>
        <v>1.6799999999999997</v>
      </c>
      <c r="V20" s="317"/>
      <c r="W20" s="322">
        <f t="shared" si="6"/>
        <v>4.1356311999999997</v>
      </c>
      <c r="X20" s="397">
        <f t="shared" si="7"/>
        <v>2.5407424508811505E-2</v>
      </c>
      <c r="Y20" s="398">
        <f t="shared" ref="Y20:Y83" si="11">(D20+F20-2*H20)*2*H20*7.85/1000-0.8584*3*H20*H20*7.85/1000</f>
        <v>4.1895387199999998</v>
      </c>
      <c r="Z20" s="396">
        <f t="shared" ref="Z20:Z83" si="12">1-Y20/L20</f>
        <v>1.2703712254405808E-2</v>
      </c>
    </row>
    <row r="21" spans="1:26" ht="15.75">
      <c r="A21" s="320"/>
      <c r="B21" s="24"/>
      <c r="C21" s="372" t="s">
        <v>152</v>
      </c>
      <c r="D21" s="10">
        <v>70</v>
      </c>
      <c r="E21" s="10" t="s">
        <v>14</v>
      </c>
      <c r="F21" s="10">
        <v>70</v>
      </c>
      <c r="G21" s="10" t="s">
        <v>14</v>
      </c>
      <c r="H21" s="10">
        <v>2.5</v>
      </c>
      <c r="I21" s="10"/>
      <c r="J21" s="10"/>
      <c r="K21" s="61"/>
      <c r="L21" s="435">
        <f t="shared" si="10"/>
        <v>5.2566347499999999</v>
      </c>
      <c r="M21" s="436">
        <v>6000</v>
      </c>
      <c r="N21" s="423">
        <f t="shared" si="0"/>
        <v>31.539808499999999</v>
      </c>
      <c r="O21" s="12">
        <v>1</v>
      </c>
      <c r="P21" s="13">
        <v>1</v>
      </c>
      <c r="Q21" s="14">
        <f t="shared" si="1"/>
        <v>1</v>
      </c>
      <c r="R21" s="422">
        <f t="shared" si="2"/>
        <v>6</v>
      </c>
      <c r="S21" s="423">
        <f t="shared" si="3"/>
        <v>31.539808499999999</v>
      </c>
      <c r="T21" s="422">
        <f t="shared" si="4"/>
        <v>53.266017769258177</v>
      </c>
      <c r="U21" s="423">
        <f t="shared" si="5"/>
        <v>1.68</v>
      </c>
      <c r="V21" s="317"/>
      <c r="W21" s="322">
        <f t="shared" si="6"/>
        <v>5.0881737500000002</v>
      </c>
      <c r="X21" s="397">
        <f t="shared" si="7"/>
        <v>3.2047309355096365E-2</v>
      </c>
      <c r="Y21" s="398">
        <f t="shared" si="11"/>
        <v>5.1724042500000005</v>
      </c>
      <c r="Z21" s="396">
        <f t="shared" si="12"/>
        <v>1.6023654677548071E-2</v>
      </c>
    </row>
    <row r="22" spans="1:26" ht="15.75">
      <c r="A22" s="320"/>
      <c r="B22" s="24"/>
      <c r="C22" s="372" t="s">
        <v>152</v>
      </c>
      <c r="D22" s="10">
        <v>70</v>
      </c>
      <c r="E22" s="10" t="s">
        <v>14</v>
      </c>
      <c r="F22" s="10">
        <v>70</v>
      </c>
      <c r="G22" s="10" t="s">
        <v>14</v>
      </c>
      <c r="H22" s="10">
        <v>3</v>
      </c>
      <c r="I22" s="10"/>
      <c r="J22" s="10"/>
      <c r="K22" s="61"/>
      <c r="L22" s="435">
        <f t="shared" si="10"/>
        <v>6.2507540400000003</v>
      </c>
      <c r="M22" s="436">
        <v>6000</v>
      </c>
      <c r="N22" s="423">
        <f t="shared" si="0"/>
        <v>37.504524240000002</v>
      </c>
      <c r="O22" s="12">
        <v>1</v>
      </c>
      <c r="P22" s="13">
        <v>1</v>
      </c>
      <c r="Q22" s="14">
        <f t="shared" si="1"/>
        <v>1</v>
      </c>
      <c r="R22" s="422">
        <f t="shared" si="2"/>
        <v>6</v>
      </c>
      <c r="S22" s="423">
        <f t="shared" si="3"/>
        <v>37.504524240000002</v>
      </c>
      <c r="T22" s="422">
        <f t="shared" si="4"/>
        <v>44.794595693290148</v>
      </c>
      <c r="U22" s="423">
        <f t="shared" si="5"/>
        <v>1.68</v>
      </c>
      <c r="V22" s="317"/>
      <c r="W22" s="322">
        <f t="shared" si="6"/>
        <v>6.0081702000000003</v>
      </c>
      <c r="X22" s="397">
        <f t="shared" si="7"/>
        <v>3.8808732266163548E-2</v>
      </c>
      <c r="Y22" s="398">
        <f t="shared" si="11"/>
        <v>6.1294621200000003</v>
      </c>
      <c r="Z22" s="396">
        <f t="shared" si="12"/>
        <v>1.9404366133081719E-2</v>
      </c>
    </row>
    <row r="23" spans="1:26" ht="15.75">
      <c r="A23" s="320"/>
      <c r="B23" s="24"/>
      <c r="C23" s="372" t="s">
        <v>152</v>
      </c>
      <c r="D23" s="10">
        <v>70</v>
      </c>
      <c r="E23" s="10" t="s">
        <v>14</v>
      </c>
      <c r="F23" s="10">
        <v>70</v>
      </c>
      <c r="G23" s="10" t="s">
        <v>14</v>
      </c>
      <c r="H23" s="10">
        <v>3.5</v>
      </c>
      <c r="I23" s="10"/>
      <c r="J23" s="10"/>
      <c r="K23" s="61"/>
      <c r="L23" s="435">
        <f t="shared" si="10"/>
        <v>7.2258041099999986</v>
      </c>
      <c r="M23" s="436">
        <v>6000</v>
      </c>
      <c r="N23" s="423">
        <f t="shared" si="0"/>
        <v>43.354824659999991</v>
      </c>
      <c r="O23" s="12">
        <v>1</v>
      </c>
      <c r="P23" s="13">
        <v>1</v>
      </c>
      <c r="Q23" s="14">
        <f t="shared" si="1"/>
        <v>1</v>
      </c>
      <c r="R23" s="422">
        <f t="shared" si="2"/>
        <v>6</v>
      </c>
      <c r="S23" s="423">
        <f t="shared" si="3"/>
        <v>43.354824659999991</v>
      </c>
      <c r="T23" s="422">
        <f t="shared" si="4"/>
        <v>38.750012557425954</v>
      </c>
      <c r="U23" s="423">
        <f t="shared" si="5"/>
        <v>1.68</v>
      </c>
      <c r="V23" s="317"/>
      <c r="W23" s="322">
        <f t="shared" si="6"/>
        <v>6.8956205499999994</v>
      </c>
      <c r="X23" s="397">
        <f t="shared" si="7"/>
        <v>4.5695061058055653E-2</v>
      </c>
      <c r="Y23" s="398">
        <f t="shared" si="11"/>
        <v>7.0607123299999994</v>
      </c>
      <c r="Z23" s="396">
        <f t="shared" si="12"/>
        <v>2.2847530529027771E-2</v>
      </c>
    </row>
    <row r="24" spans="1:26" ht="15.75">
      <c r="A24" s="320"/>
      <c r="B24" s="24"/>
      <c r="C24" s="372" t="s">
        <v>152</v>
      </c>
      <c r="D24" s="10">
        <v>70</v>
      </c>
      <c r="E24" s="10" t="s">
        <v>14</v>
      </c>
      <c r="F24" s="10">
        <v>70</v>
      </c>
      <c r="G24" s="10" t="s">
        <v>14</v>
      </c>
      <c r="H24" s="10">
        <v>4</v>
      </c>
      <c r="I24" s="10"/>
      <c r="J24" s="10"/>
      <c r="K24" s="61"/>
      <c r="L24" s="435">
        <f t="shared" si="10"/>
        <v>8.1817849599999999</v>
      </c>
      <c r="M24" s="436">
        <v>6000</v>
      </c>
      <c r="N24" s="423">
        <f t="shared" si="0"/>
        <v>49.090709759999996</v>
      </c>
      <c r="O24" s="12">
        <v>1</v>
      </c>
      <c r="P24" s="13">
        <v>1</v>
      </c>
      <c r="Q24" s="14">
        <f t="shared" si="1"/>
        <v>1</v>
      </c>
      <c r="R24" s="422">
        <f t="shared" si="2"/>
        <v>6</v>
      </c>
      <c r="S24" s="423">
        <f t="shared" si="3"/>
        <v>49.090709759999996</v>
      </c>
      <c r="T24" s="422">
        <f t="shared" si="4"/>
        <v>34.222361180218556</v>
      </c>
      <c r="U24" s="423">
        <f t="shared" si="5"/>
        <v>1.68</v>
      </c>
      <c r="V24" s="317"/>
      <c r="W24" s="322">
        <f t="shared" si="6"/>
        <v>7.7505248</v>
      </c>
      <c r="X24" s="397">
        <f t="shared" si="7"/>
        <v>5.2709789136281548E-2</v>
      </c>
      <c r="Y24" s="398">
        <f t="shared" si="11"/>
        <v>7.9661548800000004</v>
      </c>
      <c r="Z24" s="396">
        <f t="shared" si="12"/>
        <v>2.6354894568140774E-2</v>
      </c>
    </row>
    <row r="25" spans="1:26" ht="15.75">
      <c r="A25" s="320"/>
      <c r="B25" s="24"/>
      <c r="C25" s="372" t="s">
        <v>152</v>
      </c>
      <c r="D25" s="10">
        <v>70</v>
      </c>
      <c r="E25" s="10" t="s">
        <v>14</v>
      </c>
      <c r="F25" s="10">
        <v>70</v>
      </c>
      <c r="G25" s="10" t="s">
        <v>14</v>
      </c>
      <c r="H25" s="10">
        <v>5</v>
      </c>
      <c r="I25" s="10"/>
      <c r="J25" s="10"/>
      <c r="K25" s="61"/>
      <c r="L25" s="435">
        <f t="shared" si="10"/>
        <v>10.036538999999999</v>
      </c>
      <c r="M25" s="436">
        <v>6000</v>
      </c>
      <c r="N25" s="423">
        <f t="shared" si="0"/>
        <v>60.219234</v>
      </c>
      <c r="O25" s="12">
        <v>1</v>
      </c>
      <c r="P25" s="13">
        <v>1</v>
      </c>
      <c r="Q25" s="14">
        <f t="shared" si="1"/>
        <v>1</v>
      </c>
      <c r="R25" s="422">
        <f t="shared" si="2"/>
        <v>6</v>
      </c>
      <c r="S25" s="423">
        <f t="shared" si="3"/>
        <v>60.219234</v>
      </c>
      <c r="T25" s="422">
        <f t="shared" si="4"/>
        <v>27.898063266630061</v>
      </c>
      <c r="U25" s="423">
        <f t="shared" si="5"/>
        <v>1.68</v>
      </c>
      <c r="V25" s="317"/>
      <c r="W25" s="322">
        <f t="shared" si="6"/>
        <v>9.3626950000000004</v>
      </c>
      <c r="X25" s="397">
        <f t="shared" si="7"/>
        <v>6.7139080513710869E-2</v>
      </c>
      <c r="Y25" s="398">
        <f t="shared" si="11"/>
        <v>9.6996169999999999</v>
      </c>
      <c r="Z25" s="396">
        <f t="shared" si="12"/>
        <v>3.3569540256855435E-2</v>
      </c>
    </row>
    <row r="26" spans="1:26" ht="15.75">
      <c r="A26" s="320"/>
      <c r="B26" s="24"/>
      <c r="C26" s="372" t="s">
        <v>152</v>
      </c>
      <c r="D26" s="10">
        <v>70</v>
      </c>
      <c r="E26" s="10" t="s">
        <v>14</v>
      </c>
      <c r="F26" s="10">
        <v>70</v>
      </c>
      <c r="G26" s="10" t="s">
        <v>14</v>
      </c>
      <c r="H26" s="10">
        <v>6</v>
      </c>
      <c r="I26" s="10"/>
      <c r="J26" s="10"/>
      <c r="K26" s="61"/>
      <c r="L26" s="435">
        <f t="shared" si="10"/>
        <v>11.815016159999999</v>
      </c>
      <c r="M26" s="436">
        <v>6000</v>
      </c>
      <c r="N26" s="423">
        <f t="shared" si="0"/>
        <v>70.890096959999994</v>
      </c>
      <c r="O26" s="12">
        <v>1</v>
      </c>
      <c r="P26" s="13">
        <v>1</v>
      </c>
      <c r="Q26" s="14">
        <f t="shared" si="1"/>
        <v>1</v>
      </c>
      <c r="R26" s="422">
        <f t="shared" si="2"/>
        <v>6</v>
      </c>
      <c r="S26" s="423">
        <f t="shared" si="3"/>
        <v>70.890096959999994</v>
      </c>
      <c r="T26" s="422">
        <f t="shared" si="4"/>
        <v>23.698655694432841</v>
      </c>
      <c r="U26" s="423">
        <f t="shared" si="5"/>
        <v>1.68</v>
      </c>
      <c r="V26" s="317"/>
      <c r="W26" s="322">
        <f t="shared" si="6"/>
        <v>10.844680799999999</v>
      </c>
      <c r="X26" s="397">
        <f t="shared" si="7"/>
        <v>8.2127298588476894E-2</v>
      </c>
      <c r="Y26" s="398">
        <f t="shared" si="11"/>
        <v>11.329848479999999</v>
      </c>
      <c r="Z26" s="396">
        <f t="shared" si="12"/>
        <v>4.1063649294238447E-2</v>
      </c>
    </row>
    <row r="27" spans="1:26" ht="15.75">
      <c r="A27" s="320"/>
      <c r="B27" s="24"/>
      <c r="C27" s="372" t="s">
        <v>152</v>
      </c>
      <c r="D27" s="10">
        <v>75</v>
      </c>
      <c r="E27" s="10" t="s">
        <v>14</v>
      </c>
      <c r="F27" s="10">
        <v>75</v>
      </c>
      <c r="G27" s="10" t="s">
        <v>14</v>
      </c>
      <c r="H27" s="10">
        <v>2</v>
      </c>
      <c r="I27" s="10"/>
      <c r="J27" s="10"/>
      <c r="K27" s="61"/>
      <c r="L27" s="435">
        <f t="shared" si="10"/>
        <v>4.55744624</v>
      </c>
      <c r="M27" s="436">
        <v>6000</v>
      </c>
      <c r="N27" s="423">
        <f t="shared" si="0"/>
        <v>27.344677439999998</v>
      </c>
      <c r="O27" s="12">
        <v>1</v>
      </c>
      <c r="P27" s="13">
        <v>1</v>
      </c>
      <c r="Q27" s="14">
        <f t="shared" si="1"/>
        <v>1</v>
      </c>
      <c r="R27" s="422">
        <f t="shared" si="2"/>
        <v>6</v>
      </c>
      <c r="S27" s="423">
        <f t="shared" si="3"/>
        <v>27.344677439999998</v>
      </c>
      <c r="T27" s="422">
        <f t="shared" si="4"/>
        <v>65.826338743603046</v>
      </c>
      <c r="U27" s="423">
        <f t="shared" si="5"/>
        <v>1.8</v>
      </c>
      <c r="V27" s="317"/>
      <c r="W27" s="322">
        <f t="shared" si="6"/>
        <v>4.4496311999999998</v>
      </c>
      <c r="X27" s="397">
        <f t="shared" si="7"/>
        <v>2.3656897815650391E-2</v>
      </c>
      <c r="Y27" s="398">
        <f t="shared" si="11"/>
        <v>4.5035387199999999</v>
      </c>
      <c r="Z27" s="396">
        <f t="shared" si="12"/>
        <v>1.1828448907825195E-2</v>
      </c>
    </row>
    <row r="28" spans="1:26" ht="15.75">
      <c r="A28" s="320"/>
      <c r="B28" s="24"/>
      <c r="C28" s="372" t="s">
        <v>152</v>
      </c>
      <c r="D28" s="10">
        <v>75</v>
      </c>
      <c r="E28" s="10" t="s">
        <v>14</v>
      </c>
      <c r="F28" s="10">
        <v>75</v>
      </c>
      <c r="G28" s="10" t="s">
        <v>14</v>
      </c>
      <c r="H28" s="10">
        <v>2.5</v>
      </c>
      <c r="I28" s="10"/>
      <c r="J28" s="10"/>
      <c r="K28" s="61"/>
      <c r="L28" s="435">
        <f>(D28+F28-2*H28)*2*H28*7.85/1000-0.8584*1*H28*H28*7.85/1000</f>
        <v>5.64913475</v>
      </c>
      <c r="M28" s="436">
        <v>6000</v>
      </c>
      <c r="N28" s="423">
        <f t="shared" si="0"/>
        <v>33.894808499999996</v>
      </c>
      <c r="O28" s="12">
        <v>1</v>
      </c>
      <c r="P28" s="13">
        <v>1</v>
      </c>
      <c r="Q28" s="14">
        <f t="shared" si="1"/>
        <v>1</v>
      </c>
      <c r="R28" s="422">
        <f t="shared" si="2"/>
        <v>6</v>
      </c>
      <c r="S28" s="423">
        <f t="shared" si="3"/>
        <v>33.894808499999996</v>
      </c>
      <c r="T28" s="422">
        <f t="shared" si="4"/>
        <v>53.105477790204951</v>
      </c>
      <c r="U28" s="423">
        <f t="shared" si="5"/>
        <v>1.7999999999999998</v>
      </c>
      <c r="V28" s="317"/>
      <c r="W28" s="322">
        <f t="shared" si="6"/>
        <v>5.4806737500000002</v>
      </c>
      <c r="X28" s="397">
        <f t="shared" si="7"/>
        <v>2.982067298005231E-2</v>
      </c>
      <c r="Y28" s="398">
        <f t="shared" si="11"/>
        <v>5.5649042500000006</v>
      </c>
      <c r="Z28" s="396">
        <f t="shared" si="12"/>
        <v>1.4910336490026044E-2</v>
      </c>
    </row>
    <row r="29" spans="1:26" ht="15.75">
      <c r="A29" s="320"/>
      <c r="B29" s="24"/>
      <c r="C29" s="372" t="s">
        <v>152</v>
      </c>
      <c r="D29" s="10">
        <v>75</v>
      </c>
      <c r="E29" s="10" t="s">
        <v>14</v>
      </c>
      <c r="F29" s="10">
        <v>75</v>
      </c>
      <c r="G29" s="10" t="s">
        <v>14</v>
      </c>
      <c r="H29" s="10">
        <v>3</v>
      </c>
      <c r="I29" s="10"/>
      <c r="J29" s="10"/>
      <c r="K29" s="61"/>
      <c r="L29" s="435">
        <f t="shared" si="10"/>
        <v>6.7217540400000004</v>
      </c>
      <c r="M29" s="436">
        <v>6000</v>
      </c>
      <c r="N29" s="423">
        <f t="shared" si="0"/>
        <v>40.330524240000003</v>
      </c>
      <c r="O29" s="12">
        <v>1</v>
      </c>
      <c r="P29" s="13">
        <v>1</v>
      </c>
      <c r="Q29" s="14">
        <f t="shared" si="1"/>
        <v>1</v>
      </c>
      <c r="R29" s="422">
        <f t="shared" si="2"/>
        <v>6</v>
      </c>
      <c r="S29" s="423">
        <f t="shared" si="3"/>
        <v>40.330524240000003</v>
      </c>
      <c r="T29" s="422">
        <f t="shared" si="4"/>
        <v>44.63120760068751</v>
      </c>
      <c r="U29" s="423">
        <f t="shared" si="5"/>
        <v>1.8</v>
      </c>
      <c r="V29" s="317"/>
      <c r="W29" s="322">
        <f t="shared" si="6"/>
        <v>6.4791702000000004</v>
      </c>
      <c r="X29" s="397">
        <f t="shared" si="7"/>
        <v>3.6089365745373247E-2</v>
      </c>
      <c r="Y29" s="398">
        <f t="shared" si="11"/>
        <v>6.6004621200000004</v>
      </c>
      <c r="Z29" s="396">
        <f t="shared" si="12"/>
        <v>1.8044682872686568E-2</v>
      </c>
    </row>
    <row r="30" spans="1:26" ht="15.75">
      <c r="A30" s="320"/>
      <c r="B30" s="24"/>
      <c r="C30" s="372" t="s">
        <v>152</v>
      </c>
      <c r="D30" s="10">
        <v>75</v>
      </c>
      <c r="E30" s="10" t="s">
        <v>14</v>
      </c>
      <c r="F30" s="10">
        <v>75</v>
      </c>
      <c r="G30" s="10" t="s">
        <v>14</v>
      </c>
      <c r="H30" s="10">
        <v>3.5</v>
      </c>
      <c r="I30" s="10"/>
      <c r="J30" s="10"/>
      <c r="K30" s="61"/>
      <c r="L30" s="435">
        <f t="shared" si="10"/>
        <v>7.7753041099999987</v>
      </c>
      <c r="M30" s="436">
        <v>6000</v>
      </c>
      <c r="N30" s="423">
        <f t="shared" si="0"/>
        <v>46.651824659999988</v>
      </c>
      <c r="O30" s="12">
        <v>1</v>
      </c>
      <c r="P30" s="13">
        <v>1</v>
      </c>
      <c r="Q30" s="14">
        <f t="shared" si="1"/>
        <v>1</v>
      </c>
      <c r="R30" s="422">
        <f t="shared" si="2"/>
        <v>6</v>
      </c>
      <c r="S30" s="423">
        <f t="shared" si="3"/>
        <v>46.651824659999988</v>
      </c>
      <c r="T30" s="422">
        <f t="shared" si="4"/>
        <v>38.583699847079039</v>
      </c>
      <c r="U30" s="423">
        <f t="shared" si="5"/>
        <v>1.7999999999999998</v>
      </c>
      <c r="V30" s="317"/>
      <c r="W30" s="322">
        <f t="shared" si="6"/>
        <v>7.4451205499999995</v>
      </c>
      <c r="X30" s="397">
        <f t="shared" si="7"/>
        <v>4.2465677911599942E-2</v>
      </c>
      <c r="Y30" s="398">
        <f t="shared" si="11"/>
        <v>7.6102123299999995</v>
      </c>
      <c r="Z30" s="396">
        <f t="shared" si="12"/>
        <v>2.123283895579986E-2</v>
      </c>
    </row>
    <row r="31" spans="1:26" ht="15.75">
      <c r="A31" s="320"/>
      <c r="B31" s="24"/>
      <c r="C31" s="372" t="s">
        <v>152</v>
      </c>
      <c r="D31" s="10">
        <v>75</v>
      </c>
      <c r="E31" s="10" t="s">
        <v>14</v>
      </c>
      <c r="F31" s="10">
        <v>75</v>
      </c>
      <c r="G31" s="10" t="s">
        <v>14</v>
      </c>
      <c r="H31" s="10">
        <v>4</v>
      </c>
      <c r="I31" s="10"/>
      <c r="J31" s="10"/>
      <c r="K31" s="61"/>
      <c r="L31" s="435">
        <f t="shared" si="10"/>
        <v>8.80978496</v>
      </c>
      <c r="M31" s="436">
        <v>6000</v>
      </c>
      <c r="N31" s="423">
        <f t="shared" si="0"/>
        <v>52.858709759999996</v>
      </c>
      <c r="O31" s="12">
        <v>1</v>
      </c>
      <c r="P31" s="13">
        <v>1</v>
      </c>
      <c r="Q31" s="14">
        <f t="shared" si="1"/>
        <v>1</v>
      </c>
      <c r="R31" s="422">
        <f t="shared" si="2"/>
        <v>6</v>
      </c>
      <c r="S31" s="423">
        <f t="shared" si="3"/>
        <v>52.858709759999996</v>
      </c>
      <c r="T31" s="422">
        <f t="shared" si="4"/>
        <v>34.05304458191906</v>
      </c>
      <c r="U31" s="423">
        <f t="shared" si="5"/>
        <v>1.8</v>
      </c>
      <c r="V31" s="317"/>
      <c r="W31" s="322">
        <f t="shared" si="6"/>
        <v>8.378524800000001</v>
      </c>
      <c r="X31" s="397">
        <f t="shared" si="7"/>
        <v>4.8952404849618381E-2</v>
      </c>
      <c r="Y31" s="398">
        <f t="shared" si="11"/>
        <v>8.5941548799999996</v>
      </c>
      <c r="Z31" s="396">
        <f t="shared" si="12"/>
        <v>2.4476202424809301E-2</v>
      </c>
    </row>
    <row r="32" spans="1:26" ht="15.75">
      <c r="A32" s="320"/>
      <c r="B32" s="24"/>
      <c r="C32" s="372" t="s">
        <v>152</v>
      </c>
      <c r="D32" s="10">
        <v>75</v>
      </c>
      <c r="E32" s="10" t="s">
        <v>14</v>
      </c>
      <c r="F32" s="10">
        <v>75</v>
      </c>
      <c r="G32" s="10" t="s">
        <v>14</v>
      </c>
      <c r="H32" s="10">
        <v>5</v>
      </c>
      <c r="I32" s="10"/>
      <c r="J32" s="10"/>
      <c r="K32" s="61"/>
      <c r="L32" s="435">
        <f t="shared" si="10"/>
        <v>10.821539</v>
      </c>
      <c r="M32" s="436">
        <v>6000</v>
      </c>
      <c r="N32" s="423">
        <f t="shared" ref="N32:N60" si="13">L32*M32/1000</f>
        <v>64.929233999999994</v>
      </c>
      <c r="O32" s="12">
        <v>1</v>
      </c>
      <c r="P32" s="13">
        <v>1</v>
      </c>
      <c r="Q32" s="14">
        <f t="shared" ref="Q32:Q60" si="14">O32*P32</f>
        <v>1</v>
      </c>
      <c r="R32" s="422">
        <f t="shared" ref="R32:R60" si="15">M32*Q32/1000</f>
        <v>6</v>
      </c>
      <c r="S32" s="423">
        <f t="shared" ref="S32:S60" si="16">N32*Q32</f>
        <v>64.929233999999994</v>
      </c>
      <c r="T32" s="422">
        <f t="shared" ref="T32:T60" si="17">(D32+F32)*2/L32</f>
        <v>27.72248937974534</v>
      </c>
      <c r="U32" s="423">
        <f t="shared" ref="U32:U60" si="18">T32*S32/1000</f>
        <v>1.8</v>
      </c>
      <c r="V32" s="317"/>
      <c r="W32" s="322">
        <f t="shared" si="6"/>
        <v>10.147695000000001</v>
      </c>
      <c r="X32" s="397">
        <f t="shared" si="7"/>
        <v>6.2268777112016949E-2</v>
      </c>
      <c r="Y32" s="398">
        <f t="shared" si="11"/>
        <v>10.484617</v>
      </c>
      <c r="Z32" s="396">
        <f t="shared" si="12"/>
        <v>3.1134388556008474E-2</v>
      </c>
    </row>
    <row r="33" spans="1:26" ht="15.75">
      <c r="A33" s="320"/>
      <c r="B33" s="24"/>
      <c r="C33" s="372" t="s">
        <v>152</v>
      </c>
      <c r="D33" s="10">
        <v>75</v>
      </c>
      <c r="E33" s="10" t="s">
        <v>14</v>
      </c>
      <c r="F33" s="10">
        <v>75</v>
      </c>
      <c r="G33" s="10" t="s">
        <v>14</v>
      </c>
      <c r="H33" s="10">
        <v>6</v>
      </c>
      <c r="I33" s="10"/>
      <c r="J33" s="10"/>
      <c r="K33" s="61"/>
      <c r="L33" s="435">
        <f t="shared" si="10"/>
        <v>12.757016159999999</v>
      </c>
      <c r="M33" s="436">
        <v>6000</v>
      </c>
      <c r="N33" s="423">
        <f t="shared" si="13"/>
        <v>76.542096959999995</v>
      </c>
      <c r="O33" s="12">
        <v>1</v>
      </c>
      <c r="P33" s="13">
        <v>1</v>
      </c>
      <c r="Q33" s="14">
        <f t="shared" si="14"/>
        <v>1</v>
      </c>
      <c r="R33" s="422">
        <f t="shared" si="15"/>
        <v>6</v>
      </c>
      <c r="S33" s="423">
        <f t="shared" si="16"/>
        <v>76.542096959999995</v>
      </c>
      <c r="T33" s="422">
        <f t="shared" si="17"/>
        <v>23.516470955070108</v>
      </c>
      <c r="U33" s="423">
        <f t="shared" si="18"/>
        <v>1.8</v>
      </c>
      <c r="V33" s="317"/>
      <c r="W33" s="322">
        <f t="shared" si="6"/>
        <v>11.786680799999999</v>
      </c>
      <c r="X33" s="397">
        <f t="shared" si="7"/>
        <v>7.6062877700391662E-2</v>
      </c>
      <c r="Y33" s="398">
        <f t="shared" si="11"/>
        <v>12.271848479999999</v>
      </c>
      <c r="Z33" s="396">
        <f t="shared" si="12"/>
        <v>3.8031438850195776E-2</v>
      </c>
    </row>
    <row r="34" spans="1:26" ht="15.75">
      <c r="A34" s="320"/>
      <c r="B34" s="24"/>
      <c r="C34" s="372" t="s">
        <v>152</v>
      </c>
      <c r="D34" s="10">
        <v>80</v>
      </c>
      <c r="E34" s="10" t="s">
        <v>14</v>
      </c>
      <c r="F34" s="10">
        <v>80</v>
      </c>
      <c r="G34" s="10" t="s">
        <v>14</v>
      </c>
      <c r="H34" s="10">
        <v>2</v>
      </c>
      <c r="I34" s="10"/>
      <c r="J34" s="10"/>
      <c r="K34" s="61"/>
      <c r="L34" s="435">
        <f t="shared" si="10"/>
        <v>4.87144624</v>
      </c>
      <c r="M34" s="436">
        <v>6000</v>
      </c>
      <c r="N34" s="423">
        <f t="shared" si="13"/>
        <v>29.228677439999998</v>
      </c>
      <c r="O34" s="12">
        <v>1</v>
      </c>
      <c r="P34" s="13">
        <v>1</v>
      </c>
      <c r="Q34" s="14">
        <f t="shared" si="14"/>
        <v>1</v>
      </c>
      <c r="R34" s="422">
        <f t="shared" si="15"/>
        <v>6</v>
      </c>
      <c r="S34" s="423">
        <f t="shared" si="16"/>
        <v>29.228677439999998</v>
      </c>
      <c r="T34" s="422">
        <f t="shared" si="17"/>
        <v>65.688911307784437</v>
      </c>
      <c r="U34" s="423">
        <f t="shared" si="18"/>
        <v>1.9199999999999997</v>
      </c>
      <c r="V34" s="317"/>
      <c r="W34" s="322">
        <f t="shared" si="6"/>
        <v>4.7636311999999998</v>
      </c>
      <c r="X34" s="397">
        <f t="shared" si="7"/>
        <v>2.2132039375641344E-2</v>
      </c>
      <c r="Y34" s="398">
        <f t="shared" si="11"/>
        <v>4.8175387199999999</v>
      </c>
      <c r="Z34" s="396">
        <f t="shared" si="12"/>
        <v>1.1066019687820727E-2</v>
      </c>
    </row>
    <row r="35" spans="1:26" ht="15.75">
      <c r="A35" s="320"/>
      <c r="B35" s="24"/>
      <c r="C35" s="372" t="s">
        <v>152</v>
      </c>
      <c r="D35" s="10">
        <v>80</v>
      </c>
      <c r="E35" s="10" t="s">
        <v>14</v>
      </c>
      <c r="F35" s="10">
        <v>80</v>
      </c>
      <c r="G35" s="10" t="s">
        <v>14</v>
      </c>
      <c r="H35" s="10">
        <v>2.5</v>
      </c>
      <c r="I35" s="10"/>
      <c r="J35" s="10"/>
      <c r="K35" s="61"/>
      <c r="L35" s="435">
        <f t="shared" si="10"/>
        <v>6.0416347500000001</v>
      </c>
      <c r="M35" s="436">
        <v>6000</v>
      </c>
      <c r="N35" s="423">
        <f t="shared" si="13"/>
        <v>36.2498085</v>
      </c>
      <c r="O35" s="12">
        <v>1</v>
      </c>
      <c r="P35" s="13">
        <v>1</v>
      </c>
      <c r="Q35" s="14">
        <f t="shared" si="14"/>
        <v>1</v>
      </c>
      <c r="R35" s="422">
        <f t="shared" si="15"/>
        <v>6</v>
      </c>
      <c r="S35" s="423">
        <f t="shared" si="16"/>
        <v>36.2498085</v>
      </c>
      <c r="T35" s="422">
        <f t="shared" si="17"/>
        <v>52.965797046900263</v>
      </c>
      <c r="U35" s="423">
        <f t="shared" si="18"/>
        <v>1.92</v>
      </c>
      <c r="V35" s="317"/>
      <c r="W35" s="322">
        <f t="shared" si="6"/>
        <v>5.8731737500000003</v>
      </c>
      <c r="X35" s="397">
        <f t="shared" si="7"/>
        <v>2.7883347300993289E-2</v>
      </c>
      <c r="Y35" s="398">
        <f t="shared" si="11"/>
        <v>5.9574042500000006</v>
      </c>
      <c r="Z35" s="396">
        <f t="shared" si="12"/>
        <v>1.3941673650496589E-2</v>
      </c>
    </row>
    <row r="36" spans="1:26" ht="15.75">
      <c r="A36" s="320"/>
      <c r="B36" s="24"/>
      <c r="C36" s="372" t="s">
        <v>152</v>
      </c>
      <c r="D36" s="10">
        <v>80</v>
      </c>
      <c r="E36" s="10" t="s">
        <v>14</v>
      </c>
      <c r="F36" s="10">
        <v>80</v>
      </c>
      <c r="G36" s="10" t="s">
        <v>14</v>
      </c>
      <c r="H36" s="10">
        <v>3</v>
      </c>
      <c r="I36" s="10"/>
      <c r="J36" s="10"/>
      <c r="K36" s="61"/>
      <c r="L36" s="435">
        <f t="shared" si="10"/>
        <v>7.1927540400000005</v>
      </c>
      <c r="M36" s="436">
        <v>6000</v>
      </c>
      <c r="N36" s="423">
        <f t="shared" si="13"/>
        <v>43.156524240000003</v>
      </c>
      <c r="O36" s="12">
        <v>1</v>
      </c>
      <c r="P36" s="13">
        <v>1</v>
      </c>
      <c r="Q36" s="14">
        <f t="shared" si="14"/>
        <v>1</v>
      </c>
      <c r="R36" s="422">
        <f t="shared" si="15"/>
        <v>6</v>
      </c>
      <c r="S36" s="423">
        <f t="shared" si="16"/>
        <v>43.156524240000003</v>
      </c>
      <c r="T36" s="422">
        <f t="shared" si="17"/>
        <v>44.489217651602054</v>
      </c>
      <c r="U36" s="423">
        <f t="shared" si="18"/>
        <v>1.92</v>
      </c>
      <c r="V36" s="317"/>
      <c r="W36" s="322">
        <f t="shared" si="6"/>
        <v>6.9501702000000005</v>
      </c>
      <c r="X36" s="397">
        <f t="shared" si="7"/>
        <v>3.3726141426629441E-2</v>
      </c>
      <c r="Y36" s="398">
        <f t="shared" si="11"/>
        <v>7.0714621200000005</v>
      </c>
      <c r="Z36" s="396">
        <f t="shared" si="12"/>
        <v>1.6863070713314721E-2</v>
      </c>
    </row>
    <row r="37" spans="1:26" ht="15.75">
      <c r="A37" s="320"/>
      <c r="B37" s="24"/>
      <c r="C37" s="372" t="s">
        <v>152</v>
      </c>
      <c r="D37" s="10">
        <v>80</v>
      </c>
      <c r="E37" s="10" t="s">
        <v>14</v>
      </c>
      <c r="F37" s="10">
        <v>80</v>
      </c>
      <c r="G37" s="10" t="s">
        <v>14</v>
      </c>
      <c r="H37" s="10">
        <v>3.5</v>
      </c>
      <c r="I37" s="10"/>
      <c r="J37" s="10"/>
      <c r="K37" s="61"/>
      <c r="L37" s="435">
        <f t="shared" si="10"/>
        <v>8.3248041100000005</v>
      </c>
      <c r="M37" s="436">
        <v>6000</v>
      </c>
      <c r="N37" s="423">
        <f t="shared" si="13"/>
        <v>49.948824660000007</v>
      </c>
      <c r="O37" s="12">
        <v>1</v>
      </c>
      <c r="P37" s="13">
        <v>1</v>
      </c>
      <c r="Q37" s="14">
        <f t="shared" si="14"/>
        <v>1</v>
      </c>
      <c r="R37" s="422">
        <f t="shared" si="15"/>
        <v>6</v>
      </c>
      <c r="S37" s="423">
        <f t="shared" si="16"/>
        <v>49.948824660000007</v>
      </c>
      <c r="T37" s="422">
        <f t="shared" si="17"/>
        <v>38.439342928875234</v>
      </c>
      <c r="U37" s="423">
        <f t="shared" si="18"/>
        <v>1.9200000000000002</v>
      </c>
      <c r="V37" s="317"/>
      <c r="W37" s="322">
        <f t="shared" si="6"/>
        <v>7.9946205500000014</v>
      </c>
      <c r="X37" s="397">
        <f t="shared" si="7"/>
        <v>3.9662622163490036E-2</v>
      </c>
      <c r="Y37" s="398">
        <f t="shared" si="11"/>
        <v>8.1597123300000014</v>
      </c>
      <c r="Z37" s="396">
        <f t="shared" si="12"/>
        <v>1.9831311081744962E-2</v>
      </c>
    </row>
    <row r="38" spans="1:26" ht="15.75">
      <c r="A38" s="320"/>
      <c r="B38" s="24"/>
      <c r="C38" s="372" t="s">
        <v>152</v>
      </c>
      <c r="D38" s="10">
        <v>80</v>
      </c>
      <c r="E38" s="10" t="s">
        <v>14</v>
      </c>
      <c r="F38" s="10">
        <v>80</v>
      </c>
      <c r="G38" s="10" t="s">
        <v>14</v>
      </c>
      <c r="H38" s="10">
        <v>4</v>
      </c>
      <c r="I38" s="10"/>
      <c r="J38" s="10"/>
      <c r="K38" s="61"/>
      <c r="L38" s="435">
        <f t="shared" si="10"/>
        <v>9.4377849600000001</v>
      </c>
      <c r="M38" s="436">
        <v>6000</v>
      </c>
      <c r="N38" s="423">
        <f t="shared" si="13"/>
        <v>56.626709759999997</v>
      </c>
      <c r="O38" s="12">
        <v>1</v>
      </c>
      <c r="P38" s="13">
        <v>1</v>
      </c>
      <c r="Q38" s="14">
        <f t="shared" si="14"/>
        <v>1</v>
      </c>
      <c r="R38" s="422">
        <f t="shared" si="15"/>
        <v>6</v>
      </c>
      <c r="S38" s="423">
        <f t="shared" si="16"/>
        <v>56.626709759999997</v>
      </c>
      <c r="T38" s="422">
        <f t="shared" si="17"/>
        <v>33.9062609877477</v>
      </c>
      <c r="U38" s="423">
        <f t="shared" si="18"/>
        <v>1.9199999999999997</v>
      </c>
      <c r="V38" s="317"/>
      <c r="W38" s="322">
        <f t="shared" si="6"/>
        <v>9.0065248000000011</v>
      </c>
      <c r="X38" s="397">
        <f t="shared" si="7"/>
        <v>4.5695061058055653E-2</v>
      </c>
      <c r="Y38" s="398">
        <f t="shared" si="11"/>
        <v>9.2221548799999997</v>
      </c>
      <c r="Z38" s="396">
        <f t="shared" si="12"/>
        <v>2.2847530529027882E-2</v>
      </c>
    </row>
    <row r="39" spans="1:26" ht="15.75">
      <c r="A39" s="320"/>
      <c r="B39" s="24"/>
      <c r="C39" s="372" t="s">
        <v>152</v>
      </c>
      <c r="D39" s="10">
        <v>80</v>
      </c>
      <c r="E39" s="10" t="s">
        <v>14</v>
      </c>
      <c r="F39" s="10">
        <v>80</v>
      </c>
      <c r="G39" s="10" t="s">
        <v>14</v>
      </c>
      <c r="H39" s="10">
        <v>5</v>
      </c>
      <c r="I39" s="10"/>
      <c r="J39" s="10"/>
      <c r="K39" s="61"/>
      <c r="L39" s="435">
        <f t="shared" si="10"/>
        <v>11.606539</v>
      </c>
      <c r="M39" s="436">
        <v>6000</v>
      </c>
      <c r="N39" s="423">
        <f t="shared" si="13"/>
        <v>69.639234000000002</v>
      </c>
      <c r="O39" s="12">
        <v>1</v>
      </c>
      <c r="P39" s="13">
        <v>1</v>
      </c>
      <c r="Q39" s="14">
        <f t="shared" si="14"/>
        <v>1</v>
      </c>
      <c r="R39" s="422">
        <f t="shared" si="15"/>
        <v>6</v>
      </c>
      <c r="S39" s="423">
        <f t="shared" si="16"/>
        <v>69.639234000000002</v>
      </c>
      <c r="T39" s="422">
        <f t="shared" si="17"/>
        <v>27.570665122479664</v>
      </c>
      <c r="U39" s="423">
        <f t="shared" si="18"/>
        <v>1.92</v>
      </c>
      <c r="V39" s="317"/>
      <c r="W39" s="322">
        <f t="shared" si="6"/>
        <v>10.932695000000001</v>
      </c>
      <c r="X39" s="397">
        <f t="shared" si="7"/>
        <v>5.8057272714975516E-2</v>
      </c>
      <c r="Y39" s="398">
        <f t="shared" si="11"/>
        <v>11.269617</v>
      </c>
      <c r="Z39" s="396">
        <f t="shared" si="12"/>
        <v>2.9028636357487758E-2</v>
      </c>
    </row>
    <row r="40" spans="1:26" ht="15.75">
      <c r="A40" s="320"/>
      <c r="B40" s="24"/>
      <c r="C40" s="372" t="s">
        <v>152</v>
      </c>
      <c r="D40" s="10">
        <v>80</v>
      </c>
      <c r="E40" s="10" t="s">
        <v>14</v>
      </c>
      <c r="F40" s="10">
        <v>80</v>
      </c>
      <c r="G40" s="10" t="s">
        <v>14</v>
      </c>
      <c r="H40" s="10">
        <v>6</v>
      </c>
      <c r="I40" s="10"/>
      <c r="J40" s="10"/>
      <c r="K40" s="61"/>
      <c r="L40" s="435">
        <f t="shared" si="10"/>
        <v>13.699016159999999</v>
      </c>
      <c r="M40" s="436">
        <v>6000</v>
      </c>
      <c r="N40" s="423">
        <f t="shared" si="13"/>
        <v>82.194096959999996</v>
      </c>
      <c r="O40" s="12">
        <v>1</v>
      </c>
      <c r="P40" s="13">
        <v>1</v>
      </c>
      <c r="Q40" s="14">
        <f t="shared" si="14"/>
        <v>1</v>
      </c>
      <c r="R40" s="422">
        <f t="shared" si="15"/>
        <v>6</v>
      </c>
      <c r="S40" s="423">
        <f t="shared" si="16"/>
        <v>82.194096959999996</v>
      </c>
      <c r="T40" s="422">
        <f t="shared" si="17"/>
        <v>23.359341741224721</v>
      </c>
      <c r="U40" s="423">
        <f t="shared" si="18"/>
        <v>1.9199999999999997</v>
      </c>
      <c r="V40" s="317"/>
      <c r="W40" s="322">
        <f t="shared" si="6"/>
        <v>12.728680799999999</v>
      </c>
      <c r="X40" s="397">
        <f t="shared" si="7"/>
        <v>7.0832485243232268E-2</v>
      </c>
      <c r="Y40" s="398">
        <f t="shared" si="11"/>
        <v>13.213848479999999</v>
      </c>
      <c r="Z40" s="396">
        <f t="shared" si="12"/>
        <v>3.5416242621616134E-2</v>
      </c>
    </row>
    <row r="41" spans="1:26" ht="15.75">
      <c r="A41" s="320"/>
      <c r="B41" s="24"/>
      <c r="C41" s="372" t="s">
        <v>152</v>
      </c>
      <c r="D41" s="10">
        <v>85</v>
      </c>
      <c r="E41" s="10" t="s">
        <v>14</v>
      </c>
      <c r="F41" s="10">
        <v>85</v>
      </c>
      <c r="G41" s="10" t="s">
        <v>14</v>
      </c>
      <c r="H41" s="10">
        <v>2.5</v>
      </c>
      <c r="I41" s="10"/>
      <c r="J41" s="10"/>
      <c r="K41" s="61"/>
      <c r="L41" s="435">
        <f t="shared" si="10"/>
        <v>6.4341347500000001</v>
      </c>
      <c r="M41" s="436">
        <v>6000</v>
      </c>
      <c r="N41" s="423">
        <f t="shared" si="13"/>
        <v>38.604808499999997</v>
      </c>
      <c r="O41" s="12">
        <v>1</v>
      </c>
      <c r="P41" s="13">
        <v>1</v>
      </c>
      <c r="Q41" s="14">
        <f t="shared" si="14"/>
        <v>1</v>
      </c>
      <c r="R41" s="422">
        <f t="shared" si="15"/>
        <v>6</v>
      </c>
      <c r="S41" s="423">
        <f t="shared" si="16"/>
        <v>38.604808499999997</v>
      </c>
      <c r="T41" s="422">
        <f t="shared" si="17"/>
        <v>52.843158126273309</v>
      </c>
      <c r="U41" s="423">
        <f t="shared" si="18"/>
        <v>2.0399999999999996</v>
      </c>
      <c r="V41" s="317"/>
      <c r="W41" s="322">
        <f t="shared" si="6"/>
        <v>6.2656737500000004</v>
      </c>
      <c r="X41" s="397">
        <f t="shared" si="7"/>
        <v>2.6182386062088558E-2</v>
      </c>
      <c r="Y41" s="398">
        <f t="shared" si="11"/>
        <v>6.3499042500000007</v>
      </c>
      <c r="Z41" s="396">
        <f t="shared" si="12"/>
        <v>1.3091193031044224E-2</v>
      </c>
    </row>
    <row r="42" spans="1:26" ht="15.75">
      <c r="A42" s="320"/>
      <c r="B42" s="24"/>
      <c r="C42" s="372" t="s">
        <v>152</v>
      </c>
      <c r="D42" s="10">
        <v>85</v>
      </c>
      <c r="E42" s="10" t="s">
        <v>14</v>
      </c>
      <c r="F42" s="10">
        <v>85</v>
      </c>
      <c r="G42" s="10" t="s">
        <v>14</v>
      </c>
      <c r="H42" s="10">
        <v>3</v>
      </c>
      <c r="I42" s="10"/>
      <c r="J42" s="10"/>
      <c r="K42" s="61"/>
      <c r="L42" s="435">
        <f>(D42+F42-2*H42)*2*H42*7.85/1000-0.8584*1*H42*H42*7.85/1000</f>
        <v>7.6637540399999997</v>
      </c>
      <c r="M42" s="436">
        <v>6000</v>
      </c>
      <c r="N42" s="423">
        <f t="shared" si="13"/>
        <v>45.982524239999996</v>
      </c>
      <c r="O42" s="12">
        <v>1</v>
      </c>
      <c r="P42" s="13">
        <v>1</v>
      </c>
      <c r="Q42" s="14">
        <f t="shared" si="14"/>
        <v>1</v>
      </c>
      <c r="R42" s="422">
        <f t="shared" si="15"/>
        <v>6</v>
      </c>
      <c r="S42" s="423">
        <f t="shared" si="16"/>
        <v>45.982524239999996</v>
      </c>
      <c r="T42" s="422">
        <f t="shared" si="17"/>
        <v>44.364680576309311</v>
      </c>
      <c r="U42" s="423">
        <f t="shared" si="18"/>
        <v>2.04</v>
      </c>
      <c r="V42" s="317"/>
      <c r="W42" s="322">
        <f t="shared" si="6"/>
        <v>7.4211701999999988</v>
      </c>
      <c r="X42" s="397">
        <f t="shared" si="7"/>
        <v>3.1653395807572204E-2</v>
      </c>
      <c r="Y42" s="398">
        <f t="shared" si="11"/>
        <v>7.5424621199999997</v>
      </c>
      <c r="Z42" s="396">
        <f t="shared" si="12"/>
        <v>1.5826697903786102E-2</v>
      </c>
    </row>
    <row r="43" spans="1:26" ht="15.75">
      <c r="A43" s="320"/>
      <c r="B43" s="24"/>
      <c r="C43" s="372" t="s">
        <v>152</v>
      </c>
      <c r="D43" s="10">
        <v>85</v>
      </c>
      <c r="E43" s="10" t="s">
        <v>14</v>
      </c>
      <c r="F43" s="10">
        <v>85</v>
      </c>
      <c r="G43" s="10" t="s">
        <v>14</v>
      </c>
      <c r="H43" s="10">
        <v>3.5</v>
      </c>
      <c r="I43" s="10"/>
      <c r="J43" s="10"/>
      <c r="K43" s="61"/>
      <c r="L43" s="435">
        <f t="shared" si="10"/>
        <v>8.8743041100000006</v>
      </c>
      <c r="M43" s="436">
        <v>6000</v>
      </c>
      <c r="N43" s="423">
        <f t="shared" si="13"/>
        <v>53.245824660000004</v>
      </c>
      <c r="O43" s="12">
        <v>1</v>
      </c>
      <c r="P43" s="13">
        <v>1</v>
      </c>
      <c r="Q43" s="14">
        <f t="shared" si="14"/>
        <v>1</v>
      </c>
      <c r="R43" s="422">
        <f t="shared" si="15"/>
        <v>6</v>
      </c>
      <c r="S43" s="423">
        <f t="shared" si="16"/>
        <v>53.245824660000004</v>
      </c>
      <c r="T43" s="422">
        <f t="shared" si="17"/>
        <v>38.312863271934908</v>
      </c>
      <c r="U43" s="423">
        <f t="shared" si="18"/>
        <v>2.04</v>
      </c>
      <c r="V43" s="317"/>
      <c r="W43" s="322">
        <f t="shared" si="6"/>
        <v>8.5441205500000006</v>
      </c>
      <c r="X43" s="397">
        <f t="shared" si="7"/>
        <v>3.7206698790943293E-2</v>
      </c>
      <c r="Y43" s="398">
        <f t="shared" si="11"/>
        <v>8.7092123300000015</v>
      </c>
      <c r="Z43" s="396">
        <f t="shared" si="12"/>
        <v>1.8603349395471591E-2</v>
      </c>
    </row>
    <row r="44" spans="1:26" ht="15.75">
      <c r="A44" s="320"/>
      <c r="B44" s="24"/>
      <c r="C44" s="372" t="s">
        <v>152</v>
      </c>
      <c r="D44" s="10">
        <v>85</v>
      </c>
      <c r="E44" s="10" t="s">
        <v>14</v>
      </c>
      <c r="F44" s="10">
        <v>85</v>
      </c>
      <c r="G44" s="10" t="s">
        <v>14</v>
      </c>
      <c r="H44" s="10">
        <v>4</v>
      </c>
      <c r="I44" s="10"/>
      <c r="J44" s="10"/>
      <c r="K44" s="61"/>
      <c r="L44" s="435">
        <f t="shared" si="10"/>
        <v>10.06578496</v>
      </c>
      <c r="M44" s="436">
        <v>6000</v>
      </c>
      <c r="N44" s="423">
        <f t="shared" si="13"/>
        <v>60.394709759999998</v>
      </c>
      <c r="O44" s="12">
        <v>1</v>
      </c>
      <c r="P44" s="13">
        <v>1</v>
      </c>
      <c r="Q44" s="14">
        <f t="shared" si="14"/>
        <v>1</v>
      </c>
      <c r="R44" s="422">
        <f t="shared" si="15"/>
        <v>6</v>
      </c>
      <c r="S44" s="423">
        <f t="shared" si="16"/>
        <v>60.394709759999998</v>
      </c>
      <c r="T44" s="422">
        <f t="shared" si="17"/>
        <v>33.77779292435828</v>
      </c>
      <c r="U44" s="423">
        <f t="shared" si="18"/>
        <v>2.04</v>
      </c>
      <c r="V44" s="317"/>
      <c r="W44" s="322">
        <f t="shared" si="6"/>
        <v>9.6345248000000012</v>
      </c>
      <c r="X44" s="397">
        <f t="shared" si="7"/>
        <v>4.284416582648698E-2</v>
      </c>
      <c r="Y44" s="398">
        <f t="shared" si="11"/>
        <v>9.8501548799999998</v>
      </c>
      <c r="Z44" s="396">
        <f t="shared" si="12"/>
        <v>2.1422082913243545E-2</v>
      </c>
    </row>
    <row r="45" spans="1:26" ht="15.75">
      <c r="A45" s="320"/>
      <c r="B45" s="24"/>
      <c r="C45" s="372" t="s">
        <v>152</v>
      </c>
      <c r="D45" s="10">
        <v>85</v>
      </c>
      <c r="E45" s="10" t="s">
        <v>14</v>
      </c>
      <c r="F45" s="10">
        <v>85</v>
      </c>
      <c r="G45" s="10" t="s">
        <v>14</v>
      </c>
      <c r="H45" s="10">
        <v>5</v>
      </c>
      <c r="I45" s="10"/>
      <c r="J45" s="10"/>
      <c r="K45" s="61"/>
      <c r="L45" s="435">
        <f t="shared" si="10"/>
        <v>12.391539</v>
      </c>
      <c r="M45" s="436">
        <v>6000</v>
      </c>
      <c r="N45" s="423">
        <f t="shared" si="13"/>
        <v>74.349233999999996</v>
      </c>
      <c r="O45" s="12">
        <v>1</v>
      </c>
      <c r="P45" s="13">
        <v>1</v>
      </c>
      <c r="Q45" s="14">
        <f t="shared" si="14"/>
        <v>1</v>
      </c>
      <c r="R45" s="422">
        <f t="shared" si="15"/>
        <v>6</v>
      </c>
      <c r="S45" s="423">
        <f t="shared" si="16"/>
        <v>74.349233999999996</v>
      </c>
      <c r="T45" s="422">
        <f t="shared" si="17"/>
        <v>27.438076900698128</v>
      </c>
      <c r="U45" s="423">
        <f t="shared" si="18"/>
        <v>2.0399999999999996</v>
      </c>
      <c r="V45" s="317"/>
      <c r="W45" s="322">
        <f t="shared" si="6"/>
        <v>11.717695000000001</v>
      </c>
      <c r="X45" s="397">
        <f t="shared" si="7"/>
        <v>5.4379363209041132E-2</v>
      </c>
      <c r="Y45" s="398">
        <f t="shared" si="11"/>
        <v>12.054617</v>
      </c>
      <c r="Z45" s="396">
        <f t="shared" si="12"/>
        <v>2.7189681604520621E-2</v>
      </c>
    </row>
    <row r="46" spans="1:26" ht="15.75">
      <c r="A46" s="320"/>
      <c r="B46" s="24"/>
      <c r="C46" s="372" t="s">
        <v>152</v>
      </c>
      <c r="D46" s="10">
        <v>85</v>
      </c>
      <c r="E46" s="10" t="s">
        <v>14</v>
      </c>
      <c r="F46" s="10">
        <v>85</v>
      </c>
      <c r="G46" s="10" t="s">
        <v>14</v>
      </c>
      <c r="H46" s="10">
        <v>6</v>
      </c>
      <c r="I46" s="10"/>
      <c r="J46" s="10"/>
      <c r="K46" s="61"/>
      <c r="L46" s="435">
        <f t="shared" si="10"/>
        <v>14.641016159999998</v>
      </c>
      <c r="M46" s="436">
        <v>6000</v>
      </c>
      <c r="N46" s="423">
        <f t="shared" si="13"/>
        <v>87.846096959999983</v>
      </c>
      <c r="O46" s="12">
        <v>1</v>
      </c>
      <c r="P46" s="13">
        <v>1</v>
      </c>
      <c r="Q46" s="14">
        <f t="shared" si="14"/>
        <v>1</v>
      </c>
      <c r="R46" s="422">
        <f t="shared" si="15"/>
        <v>6</v>
      </c>
      <c r="S46" s="423">
        <f t="shared" si="16"/>
        <v>87.846096959999983</v>
      </c>
      <c r="T46" s="422">
        <f t="shared" si="17"/>
        <v>23.222431850659198</v>
      </c>
      <c r="U46" s="423">
        <f t="shared" si="18"/>
        <v>2.0399999999999996</v>
      </c>
      <c r="V46" s="317"/>
      <c r="W46" s="322">
        <f t="shared" si="6"/>
        <v>13.670680799999998</v>
      </c>
      <c r="X46" s="397">
        <f t="shared" si="7"/>
        <v>6.6275137558484909E-2</v>
      </c>
      <c r="Y46" s="398">
        <f t="shared" si="11"/>
        <v>14.155848479999998</v>
      </c>
      <c r="Z46" s="396">
        <f t="shared" si="12"/>
        <v>3.3137568779242454E-2</v>
      </c>
    </row>
    <row r="47" spans="1:26" ht="15.75">
      <c r="A47" s="320"/>
      <c r="B47" s="24"/>
      <c r="C47" s="372" t="s">
        <v>152</v>
      </c>
      <c r="D47" s="10">
        <v>90</v>
      </c>
      <c r="E47" s="10" t="s">
        <v>14</v>
      </c>
      <c r="F47" s="10">
        <v>90</v>
      </c>
      <c r="G47" s="10" t="s">
        <v>14</v>
      </c>
      <c r="H47" s="10">
        <v>2.5</v>
      </c>
      <c r="I47" s="10"/>
      <c r="J47" s="10"/>
      <c r="K47" s="61"/>
      <c r="L47" s="435">
        <f t="shared" si="10"/>
        <v>6.8266347500000002</v>
      </c>
      <c r="M47" s="436">
        <v>6000</v>
      </c>
      <c r="N47" s="423">
        <f t="shared" si="13"/>
        <v>40.959808500000001</v>
      </c>
      <c r="O47" s="12">
        <v>1</v>
      </c>
      <c r="P47" s="13">
        <v>1</v>
      </c>
      <c r="Q47" s="14">
        <f t="shared" si="14"/>
        <v>1</v>
      </c>
      <c r="R47" s="422">
        <f t="shared" si="15"/>
        <v>6</v>
      </c>
      <c r="S47" s="423">
        <f t="shared" si="16"/>
        <v>40.959808500000001</v>
      </c>
      <c r="T47" s="422">
        <f t="shared" si="17"/>
        <v>52.73462154980534</v>
      </c>
      <c r="U47" s="423">
        <f t="shared" si="18"/>
        <v>2.16</v>
      </c>
      <c r="V47" s="317"/>
      <c r="W47" s="322">
        <f t="shared" si="6"/>
        <v>6.6581737500000004</v>
      </c>
      <c r="X47" s="397">
        <f t="shared" si="7"/>
        <v>2.4677019669171463E-2</v>
      </c>
      <c r="Y47" s="398">
        <f t="shared" si="11"/>
        <v>6.7424042500000008</v>
      </c>
      <c r="Z47" s="396">
        <f t="shared" si="12"/>
        <v>1.2338509834585731E-2</v>
      </c>
    </row>
    <row r="48" spans="1:26" ht="15.75">
      <c r="A48" s="320"/>
      <c r="B48" s="24"/>
      <c r="C48" s="372" t="s">
        <v>152</v>
      </c>
      <c r="D48" s="10">
        <v>90</v>
      </c>
      <c r="E48" s="10" t="s">
        <v>14</v>
      </c>
      <c r="F48" s="10">
        <v>90</v>
      </c>
      <c r="G48" s="10" t="s">
        <v>14</v>
      </c>
      <c r="H48" s="10">
        <v>3</v>
      </c>
      <c r="I48" s="10"/>
      <c r="J48" s="10"/>
      <c r="K48" s="61"/>
      <c r="L48" s="435">
        <f t="shared" si="10"/>
        <v>8.1347540399999989</v>
      </c>
      <c r="M48" s="436">
        <v>6000</v>
      </c>
      <c r="N48" s="423">
        <f t="shared" si="13"/>
        <v>48.80852423999999</v>
      </c>
      <c r="O48" s="12">
        <v>1</v>
      </c>
      <c r="P48" s="13">
        <v>1</v>
      </c>
      <c r="Q48" s="14">
        <f t="shared" si="14"/>
        <v>1</v>
      </c>
      <c r="R48" s="422">
        <f t="shared" si="15"/>
        <v>6</v>
      </c>
      <c r="S48" s="423">
        <f t="shared" si="16"/>
        <v>48.80852423999999</v>
      </c>
      <c r="T48" s="422">
        <f t="shared" si="17"/>
        <v>44.254564825170796</v>
      </c>
      <c r="U48" s="423">
        <f t="shared" si="18"/>
        <v>2.1599999999999997</v>
      </c>
      <c r="V48" s="317"/>
      <c r="W48" s="322">
        <f t="shared" si="6"/>
        <v>7.8921701999999989</v>
      </c>
      <c r="X48" s="397">
        <f t="shared" si="7"/>
        <v>2.9820672980052421E-2</v>
      </c>
      <c r="Y48" s="398">
        <f t="shared" si="11"/>
        <v>8.0134621199999998</v>
      </c>
      <c r="Z48" s="396">
        <f t="shared" si="12"/>
        <v>1.4910336490026044E-2</v>
      </c>
    </row>
    <row r="49" spans="1:26" ht="15.75">
      <c r="A49" s="320"/>
      <c r="B49" s="24"/>
      <c r="C49" s="372" t="s">
        <v>152</v>
      </c>
      <c r="D49" s="10">
        <v>90</v>
      </c>
      <c r="E49" s="10" t="s">
        <v>14</v>
      </c>
      <c r="F49" s="10">
        <v>90</v>
      </c>
      <c r="G49" s="10" t="s">
        <v>14</v>
      </c>
      <c r="H49" s="10">
        <v>3.5</v>
      </c>
      <c r="I49" s="10"/>
      <c r="J49" s="10"/>
      <c r="K49" s="61"/>
      <c r="L49" s="435">
        <f t="shared" si="10"/>
        <v>9.4238041100000007</v>
      </c>
      <c r="M49" s="436">
        <v>6000</v>
      </c>
      <c r="N49" s="423">
        <f t="shared" si="13"/>
        <v>56.542824660000008</v>
      </c>
      <c r="O49" s="12">
        <v>1</v>
      </c>
      <c r="P49" s="13">
        <v>1</v>
      </c>
      <c r="Q49" s="14">
        <f t="shared" si="14"/>
        <v>1</v>
      </c>
      <c r="R49" s="422">
        <f t="shared" si="15"/>
        <v>6</v>
      </c>
      <c r="S49" s="423">
        <f t="shared" si="16"/>
        <v>56.542824660000008</v>
      </c>
      <c r="T49" s="422">
        <f t="shared" si="17"/>
        <v>38.201133618427896</v>
      </c>
      <c r="U49" s="423">
        <f t="shared" si="18"/>
        <v>2.16</v>
      </c>
      <c r="V49" s="317"/>
      <c r="W49" s="322">
        <f t="shared" si="6"/>
        <v>9.0936205500000007</v>
      </c>
      <c r="X49" s="397">
        <f t="shared" si="7"/>
        <v>3.5037184150467193E-2</v>
      </c>
      <c r="Y49" s="398">
        <f t="shared" si="11"/>
        <v>9.2587123300000016</v>
      </c>
      <c r="Z49" s="396">
        <f t="shared" si="12"/>
        <v>1.7518592075233541E-2</v>
      </c>
    </row>
    <row r="50" spans="1:26" ht="15.75">
      <c r="A50" s="320"/>
      <c r="B50" s="24"/>
      <c r="C50" s="372" t="s">
        <v>152</v>
      </c>
      <c r="D50" s="10">
        <v>90</v>
      </c>
      <c r="E50" s="10" t="s">
        <v>14</v>
      </c>
      <c r="F50" s="10">
        <v>90</v>
      </c>
      <c r="G50" s="10" t="s">
        <v>14</v>
      </c>
      <c r="H50" s="10">
        <v>4</v>
      </c>
      <c r="I50" s="10"/>
      <c r="J50" s="10"/>
      <c r="K50" s="61"/>
      <c r="L50" s="435">
        <f t="shared" si="10"/>
        <v>10.69378496</v>
      </c>
      <c r="M50" s="436">
        <v>6000</v>
      </c>
      <c r="N50" s="423">
        <f t="shared" si="13"/>
        <v>64.162709759999998</v>
      </c>
      <c r="O50" s="12">
        <v>1</v>
      </c>
      <c r="P50" s="13">
        <v>1</v>
      </c>
      <c r="Q50" s="14">
        <f t="shared" si="14"/>
        <v>1</v>
      </c>
      <c r="R50" s="422">
        <f t="shared" si="15"/>
        <v>6</v>
      </c>
      <c r="S50" s="423">
        <f t="shared" si="16"/>
        <v>64.162709759999998</v>
      </c>
      <c r="T50" s="422">
        <f t="shared" si="17"/>
        <v>33.664413614690822</v>
      </c>
      <c r="U50" s="423">
        <f t="shared" si="18"/>
        <v>2.1599999999999997</v>
      </c>
      <c r="V50" s="317"/>
      <c r="W50" s="322">
        <f t="shared" si="6"/>
        <v>10.262524800000001</v>
      </c>
      <c r="X50" s="397">
        <f t="shared" si="7"/>
        <v>4.0328112227160262E-2</v>
      </c>
      <c r="Y50" s="398">
        <f t="shared" si="11"/>
        <v>10.47815488</v>
      </c>
      <c r="Z50" s="396">
        <f t="shared" si="12"/>
        <v>2.0164056113580187E-2</v>
      </c>
    </row>
    <row r="51" spans="1:26" ht="15.75">
      <c r="A51" s="320"/>
      <c r="B51" s="24"/>
      <c r="C51" s="372" t="s">
        <v>152</v>
      </c>
      <c r="D51" s="10">
        <v>90</v>
      </c>
      <c r="E51" s="10" t="s">
        <v>14</v>
      </c>
      <c r="F51" s="10">
        <v>90</v>
      </c>
      <c r="G51" s="10" t="s">
        <v>14</v>
      </c>
      <c r="H51" s="10">
        <v>5</v>
      </c>
      <c r="I51" s="10"/>
      <c r="J51" s="10"/>
      <c r="K51" s="61"/>
      <c r="L51" s="435">
        <f t="shared" si="10"/>
        <v>13.176539</v>
      </c>
      <c r="M51" s="436">
        <v>6000</v>
      </c>
      <c r="N51" s="423">
        <f t="shared" si="13"/>
        <v>79.059234000000004</v>
      </c>
      <c r="O51" s="12">
        <v>1</v>
      </c>
      <c r="P51" s="13">
        <v>1</v>
      </c>
      <c r="Q51" s="14">
        <f t="shared" si="14"/>
        <v>1</v>
      </c>
      <c r="R51" s="422">
        <f t="shared" si="15"/>
        <v>6</v>
      </c>
      <c r="S51" s="423">
        <f t="shared" si="16"/>
        <v>79.059234000000004</v>
      </c>
      <c r="T51" s="422">
        <f t="shared" si="17"/>
        <v>27.32128672028368</v>
      </c>
      <c r="U51" s="423">
        <f t="shared" si="18"/>
        <v>2.16</v>
      </c>
      <c r="V51" s="317"/>
      <c r="W51" s="322">
        <f t="shared" si="6"/>
        <v>12.502695000000001</v>
      </c>
      <c r="X51" s="397">
        <f t="shared" si="7"/>
        <v>5.1139680913174446E-2</v>
      </c>
      <c r="Y51" s="398">
        <f t="shared" si="11"/>
        <v>12.839617000000001</v>
      </c>
      <c r="Z51" s="396">
        <f t="shared" si="12"/>
        <v>2.5569840456587278E-2</v>
      </c>
    </row>
    <row r="52" spans="1:26" ht="15.75">
      <c r="A52" s="320"/>
      <c r="B52" s="24"/>
      <c r="C52" s="372" t="s">
        <v>152</v>
      </c>
      <c r="D52" s="10">
        <v>90</v>
      </c>
      <c r="E52" s="10" t="s">
        <v>14</v>
      </c>
      <c r="F52" s="10">
        <v>90</v>
      </c>
      <c r="G52" s="10" t="s">
        <v>14</v>
      </c>
      <c r="H52" s="10">
        <v>6</v>
      </c>
      <c r="I52" s="10"/>
      <c r="J52" s="10"/>
      <c r="K52" s="61"/>
      <c r="L52" s="435">
        <f t="shared" si="10"/>
        <v>15.583016159999998</v>
      </c>
      <c r="M52" s="436">
        <v>6000</v>
      </c>
      <c r="N52" s="423">
        <f t="shared" si="13"/>
        <v>93.498096959999984</v>
      </c>
      <c r="O52" s="12">
        <v>1</v>
      </c>
      <c r="P52" s="13">
        <v>1</v>
      </c>
      <c r="Q52" s="14">
        <f t="shared" si="14"/>
        <v>1</v>
      </c>
      <c r="R52" s="422">
        <f t="shared" si="15"/>
        <v>6</v>
      </c>
      <c r="S52" s="423">
        <f t="shared" si="16"/>
        <v>93.498096959999984</v>
      </c>
      <c r="T52" s="422">
        <f t="shared" si="17"/>
        <v>23.102074483121118</v>
      </c>
      <c r="U52" s="423">
        <f t="shared" si="18"/>
        <v>2.16</v>
      </c>
      <c r="V52" s="317"/>
      <c r="W52" s="322">
        <f t="shared" si="6"/>
        <v>14.612680799999998</v>
      </c>
      <c r="X52" s="397">
        <f t="shared" si="7"/>
        <v>6.226877711201706E-2</v>
      </c>
      <c r="Y52" s="398">
        <f t="shared" si="11"/>
        <v>15.097848479999998</v>
      </c>
      <c r="Z52" s="396">
        <f t="shared" si="12"/>
        <v>3.1134388556008585E-2</v>
      </c>
    </row>
    <row r="53" spans="1:26" ht="15.75">
      <c r="A53" s="320"/>
      <c r="B53" s="24"/>
      <c r="C53" s="372" t="s">
        <v>152</v>
      </c>
      <c r="D53" s="10">
        <v>95</v>
      </c>
      <c r="E53" s="10" t="s">
        <v>14</v>
      </c>
      <c r="F53" s="10">
        <v>95</v>
      </c>
      <c r="G53" s="10" t="s">
        <v>14</v>
      </c>
      <c r="H53" s="10">
        <v>2.5</v>
      </c>
      <c r="I53" s="10"/>
      <c r="J53" s="10"/>
      <c r="K53" s="61"/>
      <c r="L53" s="435">
        <f t="shared" si="10"/>
        <v>7.2191347500000003</v>
      </c>
      <c r="M53" s="436">
        <v>6000</v>
      </c>
      <c r="N53" s="423">
        <f t="shared" si="13"/>
        <v>43.314808499999998</v>
      </c>
      <c r="O53" s="12">
        <v>1</v>
      </c>
      <c r="P53" s="13">
        <v>1</v>
      </c>
      <c r="Q53" s="14">
        <f t="shared" si="14"/>
        <v>1</v>
      </c>
      <c r="R53" s="422">
        <f t="shared" si="15"/>
        <v>6</v>
      </c>
      <c r="S53" s="423">
        <f t="shared" si="16"/>
        <v>43.314808499999998</v>
      </c>
      <c r="T53" s="422">
        <f t="shared" si="17"/>
        <v>52.637887109670586</v>
      </c>
      <c r="U53" s="423">
        <f t="shared" si="18"/>
        <v>2.2799999999999998</v>
      </c>
      <c r="V53" s="317"/>
      <c r="W53" s="322">
        <f t="shared" si="6"/>
        <v>7.0506737500000005</v>
      </c>
      <c r="X53" s="397">
        <f t="shared" si="7"/>
        <v>2.3335345001005758E-2</v>
      </c>
      <c r="Y53" s="398">
        <f t="shared" si="11"/>
        <v>7.1349042500000008</v>
      </c>
      <c r="Z53" s="396">
        <f t="shared" si="12"/>
        <v>1.1667672500502824E-2</v>
      </c>
    </row>
    <row r="54" spans="1:26" ht="15.75">
      <c r="A54" s="320"/>
      <c r="B54" s="24"/>
      <c r="C54" s="372" t="s">
        <v>152</v>
      </c>
      <c r="D54" s="10">
        <v>95</v>
      </c>
      <c r="E54" s="10" t="s">
        <v>14</v>
      </c>
      <c r="F54" s="10">
        <v>95</v>
      </c>
      <c r="G54" s="10" t="s">
        <v>14</v>
      </c>
      <c r="H54" s="10">
        <v>3</v>
      </c>
      <c r="I54" s="10"/>
      <c r="J54" s="10"/>
      <c r="K54" s="61"/>
      <c r="L54" s="435">
        <f t="shared" si="10"/>
        <v>8.605754039999999</v>
      </c>
      <c r="M54" s="436">
        <v>6000</v>
      </c>
      <c r="N54" s="423">
        <f t="shared" si="13"/>
        <v>51.63452423999999</v>
      </c>
      <c r="O54" s="12">
        <v>1</v>
      </c>
      <c r="P54" s="13">
        <v>1</v>
      </c>
      <c r="Q54" s="14">
        <f t="shared" si="14"/>
        <v>1</v>
      </c>
      <c r="R54" s="422">
        <f t="shared" si="15"/>
        <v>6</v>
      </c>
      <c r="S54" s="423">
        <f t="shared" si="16"/>
        <v>51.63452423999999</v>
      </c>
      <c r="T54" s="422">
        <f t="shared" si="17"/>
        <v>44.156502525373135</v>
      </c>
      <c r="U54" s="423">
        <f t="shared" si="18"/>
        <v>2.2799999999999998</v>
      </c>
      <c r="V54" s="317"/>
      <c r="W54" s="322">
        <f t="shared" si="6"/>
        <v>8.363170199999999</v>
      </c>
      <c r="X54" s="397">
        <f t="shared" si="7"/>
        <v>2.8188563009407086E-2</v>
      </c>
      <c r="Y54" s="398">
        <f t="shared" si="11"/>
        <v>8.4844621199999999</v>
      </c>
      <c r="Z54" s="396">
        <f t="shared" si="12"/>
        <v>1.4094281504703488E-2</v>
      </c>
    </row>
    <row r="55" spans="1:26" ht="15.75">
      <c r="A55" s="320"/>
      <c r="B55" s="24"/>
      <c r="C55" s="372" t="s">
        <v>152</v>
      </c>
      <c r="D55" s="10">
        <v>95</v>
      </c>
      <c r="E55" s="10" t="s">
        <v>14</v>
      </c>
      <c r="F55" s="10">
        <v>95</v>
      </c>
      <c r="G55" s="10" t="s">
        <v>14</v>
      </c>
      <c r="H55" s="10">
        <v>3.5</v>
      </c>
      <c r="I55" s="10"/>
      <c r="J55" s="10"/>
      <c r="K55" s="61"/>
      <c r="L55" s="435">
        <f>(D55+F55-2*H55)*2*H55*7.85/1000-0.8584*1*H55*H55*7.85/1000</f>
        <v>9.9733041099999991</v>
      </c>
      <c r="M55" s="436">
        <v>6000</v>
      </c>
      <c r="N55" s="423">
        <f t="shared" si="13"/>
        <v>59.839824659999991</v>
      </c>
      <c r="O55" s="12">
        <v>1</v>
      </c>
      <c r="P55" s="13">
        <v>1</v>
      </c>
      <c r="Q55" s="14">
        <f t="shared" si="14"/>
        <v>1</v>
      </c>
      <c r="R55" s="422">
        <f t="shared" si="15"/>
        <v>6</v>
      </c>
      <c r="S55" s="423">
        <f t="shared" si="16"/>
        <v>59.839824659999991</v>
      </c>
      <c r="T55" s="422">
        <f t="shared" si="17"/>
        <v>38.101715921705711</v>
      </c>
      <c r="U55" s="423">
        <f t="shared" si="18"/>
        <v>2.2799999999999994</v>
      </c>
      <c r="V55" s="317"/>
      <c r="W55" s="322">
        <f t="shared" si="6"/>
        <v>9.643120549999999</v>
      </c>
      <c r="X55" s="397">
        <f t="shared" si="7"/>
        <v>3.3106737381940698E-2</v>
      </c>
      <c r="Y55" s="398">
        <f t="shared" si="11"/>
        <v>9.8082123299999999</v>
      </c>
      <c r="Z55" s="396">
        <f t="shared" si="12"/>
        <v>1.6553368690970238E-2</v>
      </c>
    </row>
    <row r="56" spans="1:26" ht="15.75">
      <c r="A56" s="320"/>
      <c r="B56" s="24"/>
      <c r="C56" s="372" t="s">
        <v>152</v>
      </c>
      <c r="D56" s="10">
        <v>95</v>
      </c>
      <c r="E56" s="10" t="s">
        <v>14</v>
      </c>
      <c r="F56" s="10">
        <v>95</v>
      </c>
      <c r="G56" s="10" t="s">
        <v>14</v>
      </c>
      <c r="H56" s="10">
        <v>4</v>
      </c>
      <c r="I56" s="10"/>
      <c r="J56" s="10"/>
      <c r="K56" s="61"/>
      <c r="L56" s="435">
        <f t="shared" si="10"/>
        <v>11.32178496</v>
      </c>
      <c r="M56" s="436">
        <v>6000</v>
      </c>
      <c r="N56" s="423">
        <f t="shared" si="13"/>
        <v>67.930709759999999</v>
      </c>
      <c r="O56" s="12">
        <v>1</v>
      </c>
      <c r="P56" s="13">
        <v>1</v>
      </c>
      <c r="Q56" s="14">
        <f t="shared" si="14"/>
        <v>1</v>
      </c>
      <c r="R56" s="422">
        <f t="shared" si="15"/>
        <v>6</v>
      </c>
      <c r="S56" s="423">
        <f t="shared" si="16"/>
        <v>67.930709759999999</v>
      </c>
      <c r="T56" s="422">
        <f t="shared" si="17"/>
        <v>33.563612216849592</v>
      </c>
      <c r="U56" s="423">
        <f t="shared" si="18"/>
        <v>2.2799999999999994</v>
      </c>
      <c r="V56" s="317"/>
      <c r="W56" s="322">
        <f t="shared" si="6"/>
        <v>10.890524800000001</v>
      </c>
      <c r="X56" s="397">
        <f t="shared" si="7"/>
        <v>3.8091180986359108E-2</v>
      </c>
      <c r="Y56" s="398">
        <f t="shared" si="11"/>
        <v>11.10615488</v>
      </c>
      <c r="Z56" s="396">
        <f t="shared" si="12"/>
        <v>1.9045590493179665E-2</v>
      </c>
    </row>
    <row r="57" spans="1:26" ht="15.75">
      <c r="A57" s="320"/>
      <c r="B57" s="24"/>
      <c r="C57" s="372" t="s">
        <v>152</v>
      </c>
      <c r="D57" s="10">
        <v>95</v>
      </c>
      <c r="E57" s="10" t="s">
        <v>14</v>
      </c>
      <c r="F57" s="10">
        <v>95</v>
      </c>
      <c r="G57" s="10" t="s">
        <v>14</v>
      </c>
      <c r="H57" s="10">
        <v>5</v>
      </c>
      <c r="I57" s="10"/>
      <c r="J57" s="10"/>
      <c r="K57" s="61"/>
      <c r="L57" s="435">
        <f t="shared" si="10"/>
        <v>13.961539</v>
      </c>
      <c r="M57" s="436">
        <v>6000</v>
      </c>
      <c r="N57" s="423">
        <f t="shared" si="13"/>
        <v>83.769233999999997</v>
      </c>
      <c r="O57" s="12">
        <v>1</v>
      </c>
      <c r="P57" s="13">
        <v>1</v>
      </c>
      <c r="Q57" s="14">
        <f t="shared" si="14"/>
        <v>1</v>
      </c>
      <c r="R57" s="422">
        <f t="shared" si="15"/>
        <v>6</v>
      </c>
      <c r="S57" s="423">
        <f t="shared" si="16"/>
        <v>83.769233999999997</v>
      </c>
      <c r="T57" s="422">
        <f t="shared" si="17"/>
        <v>27.21762980427874</v>
      </c>
      <c r="U57" s="423">
        <f t="shared" si="18"/>
        <v>2.2799999999999998</v>
      </c>
      <c r="V57" s="317"/>
      <c r="W57" s="322">
        <f t="shared" si="6"/>
        <v>13.287695000000001</v>
      </c>
      <c r="X57" s="397">
        <f t="shared" si="7"/>
        <v>4.8264306678511559E-2</v>
      </c>
      <c r="Y57" s="398">
        <f t="shared" si="11"/>
        <v>13.624617000000001</v>
      </c>
      <c r="Z57" s="396">
        <f t="shared" si="12"/>
        <v>2.413215333925578E-2</v>
      </c>
    </row>
    <row r="58" spans="1:26" ht="15.75">
      <c r="A58" s="320"/>
      <c r="B58" s="24"/>
      <c r="C58" s="372" t="s">
        <v>152</v>
      </c>
      <c r="D58" s="10">
        <v>95</v>
      </c>
      <c r="E58" s="10" t="s">
        <v>14</v>
      </c>
      <c r="F58" s="10">
        <v>95</v>
      </c>
      <c r="G58" s="10" t="s">
        <v>14</v>
      </c>
      <c r="H58" s="10">
        <v>6</v>
      </c>
      <c r="I58" s="10"/>
      <c r="J58" s="10"/>
      <c r="K58" s="61"/>
      <c r="L58" s="435">
        <f t="shared" si="10"/>
        <v>16.52501616</v>
      </c>
      <c r="M58" s="436">
        <v>6000</v>
      </c>
      <c r="N58" s="423">
        <f t="shared" si="13"/>
        <v>99.150096959999999</v>
      </c>
      <c r="O58" s="12">
        <v>1</v>
      </c>
      <c r="P58" s="13">
        <v>1</v>
      </c>
      <c r="Q58" s="14">
        <f t="shared" si="14"/>
        <v>1</v>
      </c>
      <c r="R58" s="422">
        <f t="shared" si="15"/>
        <v>6</v>
      </c>
      <c r="S58" s="423">
        <f t="shared" si="16"/>
        <v>99.150096959999999</v>
      </c>
      <c r="T58" s="422">
        <f t="shared" si="17"/>
        <v>22.995438934566224</v>
      </c>
      <c r="U58" s="423">
        <f t="shared" si="18"/>
        <v>2.2799999999999998</v>
      </c>
      <c r="V58" s="317"/>
      <c r="W58" s="322">
        <f t="shared" si="6"/>
        <v>15.554680799999998</v>
      </c>
      <c r="X58" s="397">
        <f t="shared" si="7"/>
        <v>5.871917767613255E-2</v>
      </c>
      <c r="Y58" s="398">
        <f t="shared" si="11"/>
        <v>16.03984848</v>
      </c>
      <c r="Z58" s="396">
        <f t="shared" si="12"/>
        <v>2.935958883806622E-2</v>
      </c>
    </row>
    <row r="59" spans="1:26" ht="15.75">
      <c r="A59" s="320"/>
      <c r="B59" s="24"/>
      <c r="C59" s="372" t="s">
        <v>152</v>
      </c>
      <c r="D59" s="10">
        <v>100</v>
      </c>
      <c r="E59" s="10" t="s">
        <v>14</v>
      </c>
      <c r="F59" s="10">
        <v>100</v>
      </c>
      <c r="G59" s="10" t="s">
        <v>14</v>
      </c>
      <c r="H59" s="10">
        <v>3</v>
      </c>
      <c r="I59" s="10"/>
      <c r="J59" s="10"/>
      <c r="K59" s="61"/>
      <c r="L59" s="435">
        <f t="shared" si="10"/>
        <v>9.0767540399999991</v>
      </c>
      <c r="M59" s="436">
        <v>6000</v>
      </c>
      <c r="N59" s="423">
        <f t="shared" si="13"/>
        <v>54.460524239999991</v>
      </c>
      <c r="O59" s="12">
        <v>1</v>
      </c>
      <c r="P59" s="13">
        <v>1</v>
      </c>
      <c r="Q59" s="14">
        <f t="shared" si="14"/>
        <v>1</v>
      </c>
      <c r="R59" s="422">
        <f t="shared" si="15"/>
        <v>6</v>
      </c>
      <c r="S59" s="423">
        <f t="shared" si="16"/>
        <v>54.460524239999991</v>
      </c>
      <c r="T59" s="422">
        <f t="shared" si="17"/>
        <v>44.068617287331499</v>
      </c>
      <c r="U59" s="423">
        <f t="shared" si="18"/>
        <v>2.3999999999999995</v>
      </c>
      <c r="V59" s="317"/>
      <c r="W59" s="322">
        <f t="shared" si="6"/>
        <v>8.8341701999999991</v>
      </c>
      <c r="X59" s="397">
        <f t="shared" si="7"/>
        <v>2.6725836012628124E-2</v>
      </c>
      <c r="Y59" s="398">
        <f t="shared" si="11"/>
        <v>8.95546212</v>
      </c>
      <c r="Z59" s="396">
        <f t="shared" si="12"/>
        <v>1.3362918006313951E-2</v>
      </c>
    </row>
    <row r="60" spans="1:26" ht="15.75">
      <c r="A60" s="320"/>
      <c r="B60" s="24"/>
      <c r="C60" s="372" t="s">
        <v>152</v>
      </c>
      <c r="D60" s="10">
        <v>100</v>
      </c>
      <c r="E60" s="10" t="s">
        <v>14</v>
      </c>
      <c r="F60" s="10">
        <v>100</v>
      </c>
      <c r="G60" s="10" t="s">
        <v>14</v>
      </c>
      <c r="H60" s="10">
        <v>3.5</v>
      </c>
      <c r="I60" s="10"/>
      <c r="J60" s="10"/>
      <c r="K60" s="61"/>
      <c r="L60" s="435">
        <f t="shared" si="10"/>
        <v>10.522804109999999</v>
      </c>
      <c r="M60" s="436">
        <v>6000</v>
      </c>
      <c r="N60" s="423">
        <f t="shared" si="13"/>
        <v>63.136824659999995</v>
      </c>
      <c r="O60" s="12">
        <v>1</v>
      </c>
      <c r="P60" s="13">
        <v>1</v>
      </c>
      <c r="Q60" s="14">
        <f t="shared" si="14"/>
        <v>1</v>
      </c>
      <c r="R60" s="422">
        <f t="shared" si="15"/>
        <v>6</v>
      </c>
      <c r="S60" s="423">
        <f t="shared" si="16"/>
        <v>63.136824659999995</v>
      </c>
      <c r="T60" s="422">
        <f t="shared" si="17"/>
        <v>38.012681393533995</v>
      </c>
      <c r="U60" s="423">
        <f t="shared" si="18"/>
        <v>2.4</v>
      </c>
      <c r="V60" s="317"/>
      <c r="W60" s="322">
        <f t="shared" si="6"/>
        <v>10.192620549999999</v>
      </c>
      <c r="X60" s="397">
        <f t="shared" si="7"/>
        <v>3.1377906169157033E-2</v>
      </c>
      <c r="Y60" s="398">
        <f t="shared" si="11"/>
        <v>10.35771233</v>
      </c>
      <c r="Z60" s="396">
        <f t="shared" si="12"/>
        <v>1.5688953084578405E-2</v>
      </c>
    </row>
    <row r="61" spans="1:26" ht="15.75">
      <c r="A61" s="320"/>
      <c r="B61" s="24"/>
      <c r="C61" s="372" t="s">
        <v>152</v>
      </c>
      <c r="D61" s="10">
        <v>100</v>
      </c>
      <c r="E61" s="10" t="s">
        <v>14</v>
      </c>
      <c r="F61" s="10">
        <v>100</v>
      </c>
      <c r="G61" s="10" t="s">
        <v>14</v>
      </c>
      <c r="H61" s="10">
        <v>4</v>
      </c>
      <c r="I61" s="10"/>
      <c r="J61" s="10"/>
      <c r="K61" s="61"/>
      <c r="L61" s="435">
        <f t="shared" si="10"/>
        <v>11.949784959999999</v>
      </c>
      <c r="M61" s="436">
        <v>6000</v>
      </c>
      <c r="N61" s="423">
        <f t="shared" ref="N61:N99" si="19">L61*M61/1000</f>
        <v>71.69870976</v>
      </c>
      <c r="O61" s="12">
        <v>1</v>
      </c>
      <c r="P61" s="13">
        <v>1</v>
      </c>
      <c r="Q61" s="14">
        <f t="shared" ref="Q61:Q99" si="20">O61*P61</f>
        <v>1</v>
      </c>
      <c r="R61" s="422">
        <f t="shared" ref="R61:R99" si="21">M61*Q61/1000</f>
        <v>6</v>
      </c>
      <c r="S61" s="423">
        <f t="shared" ref="S61:S99" si="22">N61*Q61</f>
        <v>71.69870976</v>
      </c>
      <c r="T61" s="422">
        <f t="shared" ref="T61:T99" si="23">(D61+F61)*2/L61</f>
        <v>33.473405700515642</v>
      </c>
      <c r="U61" s="423">
        <f t="shared" ref="U61:U99" si="24">T61*S61/1000</f>
        <v>2.4000000000000004</v>
      </c>
      <c r="V61" s="317"/>
      <c r="W61" s="322">
        <f t="shared" si="6"/>
        <v>11.5185248</v>
      </c>
      <c r="X61" s="397">
        <f t="shared" si="7"/>
        <v>3.6089365745373136E-2</v>
      </c>
      <c r="Y61" s="398">
        <f t="shared" si="11"/>
        <v>11.734154879999998</v>
      </c>
      <c r="Z61" s="396">
        <f t="shared" si="12"/>
        <v>1.8044682872686679E-2</v>
      </c>
    </row>
    <row r="62" spans="1:26" ht="15.75">
      <c r="A62" s="320"/>
      <c r="B62" s="24"/>
      <c r="C62" s="372" t="s">
        <v>152</v>
      </c>
      <c r="D62" s="10">
        <v>100</v>
      </c>
      <c r="E62" s="10" t="s">
        <v>14</v>
      </c>
      <c r="F62" s="10">
        <v>100</v>
      </c>
      <c r="G62" s="10" t="s">
        <v>14</v>
      </c>
      <c r="H62" s="10">
        <v>5</v>
      </c>
      <c r="I62" s="10"/>
      <c r="J62" s="10"/>
      <c r="K62" s="61"/>
      <c r="L62" s="435">
        <f t="shared" si="10"/>
        <v>14.746538999999999</v>
      </c>
      <c r="M62" s="436">
        <v>6000</v>
      </c>
      <c r="N62" s="423">
        <f t="shared" si="19"/>
        <v>88.479233999999991</v>
      </c>
      <c r="O62" s="12">
        <v>1</v>
      </c>
      <c r="P62" s="13">
        <v>1</v>
      </c>
      <c r="Q62" s="14">
        <f t="shared" si="20"/>
        <v>1</v>
      </c>
      <c r="R62" s="422">
        <f t="shared" si="21"/>
        <v>6</v>
      </c>
      <c r="S62" s="423">
        <f t="shared" si="22"/>
        <v>88.479233999999991</v>
      </c>
      <c r="T62" s="422">
        <f t="shared" si="23"/>
        <v>27.125008790198162</v>
      </c>
      <c r="U62" s="423">
        <f t="shared" si="24"/>
        <v>2.4</v>
      </c>
      <c r="V62" s="317"/>
      <c r="W62" s="322">
        <f t="shared" si="6"/>
        <v>14.072695</v>
      </c>
      <c r="X62" s="397">
        <f t="shared" si="7"/>
        <v>4.5695061058055653E-2</v>
      </c>
      <c r="Y62" s="398">
        <f t="shared" si="11"/>
        <v>14.409616999999999</v>
      </c>
      <c r="Z62" s="396">
        <f t="shared" si="12"/>
        <v>2.2847530529027882E-2</v>
      </c>
    </row>
    <row r="63" spans="1:26" ht="15.75">
      <c r="A63" s="320"/>
      <c r="B63" s="24"/>
      <c r="C63" s="372" t="s">
        <v>152</v>
      </c>
      <c r="D63" s="10">
        <v>100</v>
      </c>
      <c r="E63" s="10" t="s">
        <v>14</v>
      </c>
      <c r="F63" s="10">
        <v>100</v>
      </c>
      <c r="G63" s="10" t="s">
        <v>14</v>
      </c>
      <c r="H63" s="10">
        <v>6</v>
      </c>
      <c r="I63" s="10"/>
      <c r="J63" s="10"/>
      <c r="K63" s="61"/>
      <c r="L63" s="435">
        <f t="shared" si="10"/>
        <v>17.46701616</v>
      </c>
      <c r="M63" s="436">
        <v>6000</v>
      </c>
      <c r="N63" s="423">
        <f t="shared" si="19"/>
        <v>104.80209696</v>
      </c>
      <c r="O63" s="12">
        <v>1</v>
      </c>
      <c r="P63" s="13">
        <v>1</v>
      </c>
      <c r="Q63" s="14">
        <f t="shared" si="20"/>
        <v>1</v>
      </c>
      <c r="R63" s="422">
        <f t="shared" si="21"/>
        <v>6</v>
      </c>
      <c r="S63" s="423">
        <f t="shared" si="22"/>
        <v>104.80209696</v>
      </c>
      <c r="T63" s="422">
        <f t="shared" si="23"/>
        <v>22.900305142901981</v>
      </c>
      <c r="U63" s="423">
        <f t="shared" si="24"/>
        <v>2.4</v>
      </c>
      <c r="V63" s="317"/>
      <c r="W63" s="322">
        <f t="shared" si="6"/>
        <v>16.4966808</v>
      </c>
      <c r="X63" s="397">
        <f t="shared" si="7"/>
        <v>5.5552439587369107E-2</v>
      </c>
      <c r="Y63" s="398">
        <f t="shared" si="11"/>
        <v>16.98184848</v>
      </c>
      <c r="Z63" s="396">
        <f t="shared" si="12"/>
        <v>2.7776219793684609E-2</v>
      </c>
    </row>
    <row r="64" spans="1:26" ht="15.75">
      <c r="A64" s="320"/>
      <c r="B64" s="24"/>
      <c r="C64" s="372" t="s">
        <v>152</v>
      </c>
      <c r="D64" s="10">
        <v>100</v>
      </c>
      <c r="E64" s="10" t="s">
        <v>14</v>
      </c>
      <c r="F64" s="10">
        <v>100</v>
      </c>
      <c r="G64" s="10" t="s">
        <v>14</v>
      </c>
      <c r="H64" s="10">
        <v>8</v>
      </c>
      <c r="I64" s="10"/>
      <c r="J64" s="10"/>
      <c r="K64" s="61"/>
      <c r="L64" s="435">
        <f t="shared" si="10"/>
        <v>22.679139839999998</v>
      </c>
      <c r="M64" s="436">
        <v>6000</v>
      </c>
      <c r="N64" s="423">
        <f t="shared" si="19"/>
        <v>136.07483904</v>
      </c>
      <c r="O64" s="12">
        <v>1</v>
      </c>
      <c r="P64" s="13">
        <v>1</v>
      </c>
      <c r="Q64" s="14">
        <f t="shared" si="20"/>
        <v>1</v>
      </c>
      <c r="R64" s="422">
        <f t="shared" si="21"/>
        <v>6</v>
      </c>
      <c r="S64" s="423">
        <f t="shared" si="22"/>
        <v>136.07483904</v>
      </c>
      <c r="T64" s="422">
        <f t="shared" si="23"/>
        <v>17.637353216302582</v>
      </c>
      <c r="U64" s="423">
        <f t="shared" si="24"/>
        <v>2.4</v>
      </c>
      <c r="V64" s="317"/>
      <c r="W64" s="322">
        <f t="shared" si="6"/>
        <v>20.954099199999998</v>
      </c>
      <c r="X64" s="397">
        <f t="shared" si="7"/>
        <v>7.6062877700391662E-2</v>
      </c>
      <c r="Y64" s="398">
        <f t="shared" si="11"/>
        <v>21.81661952</v>
      </c>
      <c r="Z64" s="396">
        <f t="shared" si="12"/>
        <v>3.8031438850195776E-2</v>
      </c>
    </row>
    <row r="65" spans="1:26" ht="15.75">
      <c r="A65" s="320"/>
      <c r="B65" s="24"/>
      <c r="C65" s="372" t="s">
        <v>152</v>
      </c>
      <c r="D65" s="10">
        <v>105</v>
      </c>
      <c r="E65" s="10" t="s">
        <v>14</v>
      </c>
      <c r="F65" s="10">
        <v>105</v>
      </c>
      <c r="G65" s="10" t="s">
        <v>14</v>
      </c>
      <c r="H65" s="10">
        <v>3</v>
      </c>
      <c r="I65" s="10"/>
      <c r="J65" s="10"/>
      <c r="K65" s="61"/>
      <c r="L65" s="435">
        <f t="shared" si="10"/>
        <v>9.5477540399999992</v>
      </c>
      <c r="M65" s="436">
        <v>6000</v>
      </c>
      <c r="N65" s="423">
        <f t="shared" si="19"/>
        <v>57.286524239999991</v>
      </c>
      <c r="O65" s="12">
        <v>1</v>
      </c>
      <c r="P65" s="13">
        <v>1</v>
      </c>
      <c r="Q65" s="14">
        <f t="shared" si="20"/>
        <v>1</v>
      </c>
      <c r="R65" s="422">
        <f t="shared" si="21"/>
        <v>6</v>
      </c>
      <c r="S65" s="423">
        <f t="shared" si="22"/>
        <v>57.286524239999991</v>
      </c>
      <c r="T65" s="422">
        <f t="shared" si="23"/>
        <v>43.989402977959415</v>
      </c>
      <c r="U65" s="423">
        <f t="shared" si="24"/>
        <v>2.52</v>
      </c>
      <c r="V65" s="317"/>
      <c r="W65" s="322">
        <f t="shared" si="6"/>
        <v>9.3051701999999992</v>
      </c>
      <c r="X65" s="397">
        <f t="shared" si="7"/>
        <v>2.5407424508811505E-2</v>
      </c>
      <c r="Y65" s="398">
        <f t="shared" si="11"/>
        <v>9.4264621200000001</v>
      </c>
      <c r="Z65" s="396">
        <f t="shared" si="12"/>
        <v>1.2703712254405697E-2</v>
      </c>
    </row>
    <row r="66" spans="1:26" ht="15.75">
      <c r="A66" s="320"/>
      <c r="B66" s="24"/>
      <c r="C66" s="372" t="s">
        <v>152</v>
      </c>
      <c r="D66" s="10">
        <v>105</v>
      </c>
      <c r="E66" s="10" t="s">
        <v>14</v>
      </c>
      <c r="F66" s="10">
        <v>105</v>
      </c>
      <c r="G66" s="10" t="s">
        <v>14</v>
      </c>
      <c r="H66" s="10">
        <v>3.5</v>
      </c>
      <c r="I66" s="10"/>
      <c r="J66" s="10"/>
      <c r="K66" s="61"/>
      <c r="L66" s="435">
        <f t="shared" si="10"/>
        <v>11.072304109999999</v>
      </c>
      <c r="M66" s="436">
        <v>6000</v>
      </c>
      <c r="N66" s="423">
        <f t="shared" si="19"/>
        <v>66.433824659999999</v>
      </c>
      <c r="O66" s="12">
        <v>1</v>
      </c>
      <c r="P66" s="13">
        <v>1</v>
      </c>
      <c r="Q66" s="14">
        <f t="shared" si="20"/>
        <v>1</v>
      </c>
      <c r="R66" s="422">
        <f t="shared" si="21"/>
        <v>6</v>
      </c>
      <c r="S66" s="423">
        <f t="shared" si="22"/>
        <v>66.433824659999999</v>
      </c>
      <c r="T66" s="422">
        <f t="shared" si="23"/>
        <v>37.932484135860683</v>
      </c>
      <c r="U66" s="423">
        <f t="shared" si="24"/>
        <v>2.52</v>
      </c>
      <c r="V66" s="317"/>
      <c r="W66" s="322">
        <f t="shared" si="6"/>
        <v>10.742120549999999</v>
      </c>
      <c r="X66" s="397">
        <f t="shared" si="7"/>
        <v>2.9820672980052421E-2</v>
      </c>
      <c r="Y66" s="398">
        <f t="shared" si="11"/>
        <v>10.90721233</v>
      </c>
      <c r="Z66" s="396">
        <f t="shared" si="12"/>
        <v>1.4910336490026155E-2</v>
      </c>
    </row>
    <row r="67" spans="1:26" ht="15.75">
      <c r="A67" s="320"/>
      <c r="B67" s="24"/>
      <c r="C67" s="372" t="s">
        <v>152</v>
      </c>
      <c r="D67" s="10">
        <v>105</v>
      </c>
      <c r="E67" s="10" t="s">
        <v>14</v>
      </c>
      <c r="F67" s="10">
        <v>105</v>
      </c>
      <c r="G67" s="10" t="s">
        <v>14</v>
      </c>
      <c r="H67" s="10">
        <v>4</v>
      </c>
      <c r="I67" s="10"/>
      <c r="J67" s="10"/>
      <c r="K67" s="61"/>
      <c r="L67" s="435">
        <f t="shared" si="10"/>
        <v>12.577784959999999</v>
      </c>
      <c r="M67" s="436">
        <v>6000</v>
      </c>
      <c r="N67" s="423">
        <f t="shared" si="19"/>
        <v>75.466709760000001</v>
      </c>
      <c r="O67" s="12">
        <v>1</v>
      </c>
      <c r="P67" s="13">
        <v>1</v>
      </c>
      <c r="Q67" s="14">
        <f t="shared" si="20"/>
        <v>1</v>
      </c>
      <c r="R67" s="422">
        <f t="shared" si="21"/>
        <v>6</v>
      </c>
      <c r="S67" s="423">
        <f t="shared" si="22"/>
        <v>75.466709760000001</v>
      </c>
      <c r="T67" s="422">
        <f t="shared" si="23"/>
        <v>33.392207080633696</v>
      </c>
      <c r="U67" s="423">
        <f t="shared" si="24"/>
        <v>2.52</v>
      </c>
      <c r="V67" s="317"/>
      <c r="W67" s="322">
        <f t="shared" si="6"/>
        <v>12.1465248</v>
      </c>
      <c r="X67" s="397">
        <f t="shared" si="7"/>
        <v>3.4287448972255219E-2</v>
      </c>
      <c r="Y67" s="398">
        <f t="shared" si="11"/>
        <v>12.362154879999999</v>
      </c>
      <c r="Z67" s="396">
        <f t="shared" si="12"/>
        <v>1.7143724486127665E-2</v>
      </c>
    </row>
    <row r="68" spans="1:26" ht="15.75">
      <c r="A68" s="320"/>
      <c r="B68" s="24"/>
      <c r="C68" s="372" t="s">
        <v>152</v>
      </c>
      <c r="D68" s="10">
        <v>105</v>
      </c>
      <c r="E68" s="10" t="s">
        <v>14</v>
      </c>
      <c r="F68" s="10">
        <v>105</v>
      </c>
      <c r="G68" s="10" t="s">
        <v>14</v>
      </c>
      <c r="H68" s="10">
        <v>5</v>
      </c>
      <c r="I68" s="10"/>
      <c r="J68" s="10"/>
      <c r="K68" s="61"/>
      <c r="L68" s="435">
        <f t="shared" si="10"/>
        <v>15.531538999999999</v>
      </c>
      <c r="M68" s="436">
        <v>6000</v>
      </c>
      <c r="N68" s="423">
        <f t="shared" si="19"/>
        <v>93.189233999999999</v>
      </c>
      <c r="O68" s="12">
        <v>1</v>
      </c>
      <c r="P68" s="13">
        <v>1</v>
      </c>
      <c r="Q68" s="14">
        <f t="shared" si="20"/>
        <v>1</v>
      </c>
      <c r="R68" s="422">
        <f t="shared" si="21"/>
        <v>6</v>
      </c>
      <c r="S68" s="423">
        <f t="shared" si="22"/>
        <v>93.189233999999999</v>
      </c>
      <c r="T68" s="422">
        <f t="shared" si="23"/>
        <v>27.04175033781263</v>
      </c>
      <c r="U68" s="423">
        <f t="shared" si="24"/>
        <v>2.52</v>
      </c>
      <c r="V68" s="317"/>
      <c r="W68" s="322">
        <f t="shared" ref="W68:W131" si="25">(D68+F68-2*H68)*2*H68*7.85/1000-0.8584*5*H68*H68*7.85/1000</f>
        <v>14.857695</v>
      </c>
      <c r="X68" s="397">
        <f t="shared" ref="X68:X131" si="26">(1-W68/L68)</f>
        <v>4.3385526701507082E-2</v>
      </c>
      <c r="Y68" s="398">
        <f t="shared" si="11"/>
        <v>15.194616999999999</v>
      </c>
      <c r="Z68" s="396">
        <f t="shared" si="12"/>
        <v>2.1692763350753541E-2</v>
      </c>
    </row>
    <row r="69" spans="1:26" ht="15.75">
      <c r="A69" s="320"/>
      <c r="B69" s="24"/>
      <c r="C69" s="372" t="s">
        <v>152</v>
      </c>
      <c r="D69" s="10">
        <v>105</v>
      </c>
      <c r="E69" s="10" t="s">
        <v>14</v>
      </c>
      <c r="F69" s="10">
        <v>105</v>
      </c>
      <c r="G69" s="10" t="s">
        <v>14</v>
      </c>
      <c r="H69" s="10">
        <v>6</v>
      </c>
      <c r="I69" s="10"/>
      <c r="J69" s="10"/>
      <c r="K69" s="61"/>
      <c r="L69" s="435">
        <f t="shared" si="10"/>
        <v>18.40901616</v>
      </c>
      <c r="M69" s="436">
        <v>6000</v>
      </c>
      <c r="N69" s="423">
        <f t="shared" si="19"/>
        <v>110.45409696</v>
      </c>
      <c r="O69" s="12">
        <v>1</v>
      </c>
      <c r="P69" s="13">
        <v>1</v>
      </c>
      <c r="Q69" s="14">
        <f t="shared" si="20"/>
        <v>1</v>
      </c>
      <c r="R69" s="422">
        <f t="shared" si="21"/>
        <v>6</v>
      </c>
      <c r="S69" s="423">
        <f t="shared" si="22"/>
        <v>110.45409696</v>
      </c>
      <c r="T69" s="422">
        <f t="shared" si="23"/>
        <v>22.814907453479034</v>
      </c>
      <c r="U69" s="423">
        <f t="shared" si="24"/>
        <v>2.52</v>
      </c>
      <c r="V69" s="317"/>
      <c r="W69" s="322">
        <f t="shared" si="25"/>
        <v>17.4386808</v>
      </c>
      <c r="X69" s="397">
        <f t="shared" si="26"/>
        <v>5.2709789136281548E-2</v>
      </c>
      <c r="Y69" s="398">
        <f t="shared" si="11"/>
        <v>17.92384848</v>
      </c>
      <c r="Z69" s="396">
        <f t="shared" si="12"/>
        <v>2.6354894568140774E-2</v>
      </c>
    </row>
    <row r="70" spans="1:26" ht="15.75">
      <c r="A70" s="320"/>
      <c r="B70" s="24"/>
      <c r="C70" s="372" t="s">
        <v>152</v>
      </c>
      <c r="D70" s="10">
        <v>105</v>
      </c>
      <c r="E70" s="10" t="s">
        <v>14</v>
      </c>
      <c r="F70" s="10">
        <v>105</v>
      </c>
      <c r="G70" s="10" t="s">
        <v>14</v>
      </c>
      <c r="H70" s="10">
        <v>8</v>
      </c>
      <c r="I70" s="10"/>
      <c r="J70" s="10"/>
      <c r="K70" s="61"/>
      <c r="L70" s="435">
        <f t="shared" ref="L70:L133" si="27">(D70+F70-2*H70)*2*H70*7.85/1000-0.8584*1*H70*H70*7.85/1000</f>
        <v>23.935139839999998</v>
      </c>
      <c r="M70" s="436">
        <v>6000</v>
      </c>
      <c r="N70" s="423">
        <f t="shared" si="19"/>
        <v>143.61083904</v>
      </c>
      <c r="O70" s="12">
        <v>1</v>
      </c>
      <c r="P70" s="13">
        <v>1</v>
      </c>
      <c r="Q70" s="14">
        <f t="shared" si="20"/>
        <v>1</v>
      </c>
      <c r="R70" s="422">
        <f t="shared" si="21"/>
        <v>6</v>
      </c>
      <c r="S70" s="423">
        <f t="shared" si="22"/>
        <v>143.61083904</v>
      </c>
      <c r="T70" s="422">
        <f t="shared" si="23"/>
        <v>17.547422025005392</v>
      </c>
      <c r="U70" s="423">
        <f t="shared" si="24"/>
        <v>2.5200000000000005</v>
      </c>
      <c r="V70" s="317"/>
      <c r="W70" s="322">
        <f t="shared" si="25"/>
        <v>22.210099199999998</v>
      </c>
      <c r="X70" s="397">
        <f t="shared" si="26"/>
        <v>7.2071466953250951E-2</v>
      </c>
      <c r="Y70" s="398">
        <f t="shared" si="11"/>
        <v>23.07261952</v>
      </c>
      <c r="Z70" s="396">
        <f t="shared" si="12"/>
        <v>3.6035733476625365E-2</v>
      </c>
    </row>
    <row r="71" spans="1:26" ht="15.75">
      <c r="A71" s="320"/>
      <c r="B71" s="24"/>
      <c r="C71" s="372" t="s">
        <v>152</v>
      </c>
      <c r="D71" s="10">
        <v>110</v>
      </c>
      <c r="E71" s="10" t="s">
        <v>14</v>
      </c>
      <c r="F71" s="10">
        <v>110</v>
      </c>
      <c r="G71" s="10" t="s">
        <v>14</v>
      </c>
      <c r="H71" s="10">
        <v>3</v>
      </c>
      <c r="I71" s="10"/>
      <c r="J71" s="10"/>
      <c r="K71" s="61"/>
      <c r="L71" s="435">
        <f t="shared" si="27"/>
        <v>10.018754039999999</v>
      </c>
      <c r="M71" s="436">
        <v>6000</v>
      </c>
      <c r="N71" s="423">
        <f t="shared" si="19"/>
        <v>60.112524239999999</v>
      </c>
      <c r="O71" s="12">
        <v>1</v>
      </c>
      <c r="P71" s="13">
        <v>1</v>
      </c>
      <c r="Q71" s="14">
        <f t="shared" si="20"/>
        <v>1</v>
      </c>
      <c r="R71" s="422">
        <f t="shared" si="21"/>
        <v>6</v>
      </c>
      <c r="S71" s="423">
        <f t="shared" si="22"/>
        <v>60.112524239999999</v>
      </c>
      <c r="T71" s="422">
        <f t="shared" si="23"/>
        <v>43.917636688483874</v>
      </c>
      <c r="U71" s="423">
        <f t="shared" si="24"/>
        <v>2.64</v>
      </c>
      <c r="V71" s="317"/>
      <c r="W71" s="322">
        <f t="shared" si="25"/>
        <v>9.7761701999999993</v>
      </c>
      <c r="X71" s="397">
        <f t="shared" si="26"/>
        <v>2.4212974890039374E-2</v>
      </c>
      <c r="Y71" s="398">
        <f t="shared" si="11"/>
        <v>9.8974621200000001</v>
      </c>
      <c r="Z71" s="396">
        <f t="shared" si="12"/>
        <v>1.210648744501952E-2</v>
      </c>
    </row>
    <row r="72" spans="1:26" ht="15.75">
      <c r="A72" s="320"/>
      <c r="B72" s="24"/>
      <c r="C72" s="372" t="s">
        <v>152</v>
      </c>
      <c r="D72" s="10">
        <v>110</v>
      </c>
      <c r="E72" s="10" t="s">
        <v>14</v>
      </c>
      <c r="F72" s="10">
        <v>110</v>
      </c>
      <c r="G72" s="10" t="s">
        <v>14</v>
      </c>
      <c r="H72" s="10">
        <v>3.5</v>
      </c>
      <c r="I72" s="10"/>
      <c r="J72" s="10"/>
      <c r="K72" s="61"/>
      <c r="L72" s="435">
        <f t="shared" si="27"/>
        <v>11.621804109999999</v>
      </c>
      <c r="M72" s="436">
        <v>6000</v>
      </c>
      <c r="N72" s="423">
        <f t="shared" si="19"/>
        <v>69.730824659999996</v>
      </c>
      <c r="O72" s="12">
        <v>1</v>
      </c>
      <c r="P72" s="13">
        <v>1</v>
      </c>
      <c r="Q72" s="14">
        <f t="shared" si="20"/>
        <v>1</v>
      </c>
      <c r="R72" s="422">
        <f t="shared" si="21"/>
        <v>6</v>
      </c>
      <c r="S72" s="423">
        <f t="shared" si="22"/>
        <v>69.730824659999996</v>
      </c>
      <c r="T72" s="422">
        <f t="shared" si="23"/>
        <v>37.859870622100857</v>
      </c>
      <c r="U72" s="423">
        <f t="shared" si="24"/>
        <v>2.64</v>
      </c>
      <c r="V72" s="317"/>
      <c r="W72" s="322">
        <f t="shared" si="25"/>
        <v>11.291620549999999</v>
      </c>
      <c r="X72" s="397">
        <f t="shared" si="26"/>
        <v>2.8410697416237918E-2</v>
      </c>
      <c r="Y72" s="398">
        <f t="shared" si="11"/>
        <v>11.45671233</v>
      </c>
      <c r="Z72" s="396">
        <f t="shared" si="12"/>
        <v>1.4205348708118848E-2</v>
      </c>
    </row>
    <row r="73" spans="1:26" ht="15.75">
      <c r="A73" s="320"/>
      <c r="B73" s="24"/>
      <c r="C73" s="372" t="s">
        <v>152</v>
      </c>
      <c r="D73" s="10">
        <v>110</v>
      </c>
      <c r="E73" s="10" t="s">
        <v>14</v>
      </c>
      <c r="F73" s="10">
        <v>110</v>
      </c>
      <c r="G73" s="10" t="s">
        <v>14</v>
      </c>
      <c r="H73" s="10">
        <v>4</v>
      </c>
      <c r="I73" s="10"/>
      <c r="J73" s="10"/>
      <c r="K73" s="61"/>
      <c r="L73" s="435">
        <f t="shared" si="27"/>
        <v>13.205784959999999</v>
      </c>
      <c r="M73" s="436">
        <v>6000</v>
      </c>
      <c r="N73" s="423">
        <f t="shared" si="19"/>
        <v>79.234709760000001</v>
      </c>
      <c r="O73" s="12">
        <v>1</v>
      </c>
      <c r="P73" s="13">
        <v>1</v>
      </c>
      <c r="Q73" s="14">
        <f t="shared" si="20"/>
        <v>1</v>
      </c>
      <c r="R73" s="422">
        <f t="shared" si="21"/>
        <v>6</v>
      </c>
      <c r="S73" s="423">
        <f t="shared" si="22"/>
        <v>79.234709760000001</v>
      </c>
      <c r="T73" s="422">
        <f t="shared" si="23"/>
        <v>33.31873124791516</v>
      </c>
      <c r="U73" s="423">
        <f t="shared" si="24"/>
        <v>2.6400000000000006</v>
      </c>
      <c r="V73" s="317"/>
      <c r="W73" s="322">
        <f t="shared" si="25"/>
        <v>12.7745248</v>
      </c>
      <c r="X73" s="397">
        <f t="shared" si="26"/>
        <v>3.2656912202211008E-2</v>
      </c>
      <c r="Y73" s="398">
        <f t="shared" si="11"/>
        <v>12.990154879999999</v>
      </c>
      <c r="Z73" s="396">
        <f t="shared" si="12"/>
        <v>1.632845610110556E-2</v>
      </c>
    </row>
    <row r="74" spans="1:26" ht="15.75">
      <c r="A74" s="320"/>
      <c r="B74" s="24"/>
      <c r="C74" s="372" t="s">
        <v>152</v>
      </c>
      <c r="D74" s="10">
        <v>110</v>
      </c>
      <c r="E74" s="10" t="s">
        <v>14</v>
      </c>
      <c r="F74" s="10">
        <v>110</v>
      </c>
      <c r="G74" s="10" t="s">
        <v>14</v>
      </c>
      <c r="H74" s="10">
        <v>5</v>
      </c>
      <c r="I74" s="10"/>
      <c r="J74" s="10"/>
      <c r="K74" s="61"/>
      <c r="L74" s="435">
        <f t="shared" si="27"/>
        <v>16.316538999999999</v>
      </c>
      <c r="M74" s="436">
        <v>6000</v>
      </c>
      <c r="N74" s="423">
        <f t="shared" si="19"/>
        <v>97.899233999999993</v>
      </c>
      <c r="O74" s="12">
        <v>1</v>
      </c>
      <c r="P74" s="13">
        <v>1</v>
      </c>
      <c r="Q74" s="14">
        <f t="shared" si="20"/>
        <v>1</v>
      </c>
      <c r="R74" s="422">
        <f t="shared" si="21"/>
        <v>6</v>
      </c>
      <c r="S74" s="423">
        <f t="shared" si="22"/>
        <v>97.899233999999993</v>
      </c>
      <c r="T74" s="422">
        <f t="shared" si="23"/>
        <v>26.966503129125609</v>
      </c>
      <c r="U74" s="423">
        <f t="shared" si="24"/>
        <v>2.64</v>
      </c>
      <c r="V74" s="317"/>
      <c r="W74" s="322">
        <f t="shared" si="25"/>
        <v>15.642695</v>
      </c>
      <c r="X74" s="397">
        <f t="shared" si="26"/>
        <v>4.1298218942142029E-2</v>
      </c>
      <c r="Y74" s="398">
        <f t="shared" si="11"/>
        <v>15.979616999999999</v>
      </c>
      <c r="Z74" s="396">
        <f t="shared" si="12"/>
        <v>2.0649109471071014E-2</v>
      </c>
    </row>
    <row r="75" spans="1:26" ht="15.75">
      <c r="A75" s="320"/>
      <c r="B75" s="24"/>
      <c r="C75" s="372" t="s">
        <v>152</v>
      </c>
      <c r="D75" s="10">
        <v>110</v>
      </c>
      <c r="E75" s="10" t="s">
        <v>14</v>
      </c>
      <c r="F75" s="10">
        <v>110</v>
      </c>
      <c r="G75" s="10" t="s">
        <v>14</v>
      </c>
      <c r="H75" s="10">
        <v>6</v>
      </c>
      <c r="I75" s="10"/>
      <c r="J75" s="10"/>
      <c r="K75" s="61"/>
      <c r="L75" s="435">
        <f t="shared" si="27"/>
        <v>19.35101616</v>
      </c>
      <c r="M75" s="436">
        <v>6000</v>
      </c>
      <c r="N75" s="423">
        <f t="shared" si="19"/>
        <v>116.10609696</v>
      </c>
      <c r="O75" s="12">
        <v>1</v>
      </c>
      <c r="P75" s="13">
        <v>1</v>
      </c>
      <c r="Q75" s="14">
        <f t="shared" si="20"/>
        <v>1</v>
      </c>
      <c r="R75" s="422">
        <f t="shared" si="21"/>
        <v>6</v>
      </c>
      <c r="S75" s="423">
        <f t="shared" si="22"/>
        <v>116.10609696</v>
      </c>
      <c r="T75" s="422">
        <f t="shared" si="23"/>
        <v>22.73782401719621</v>
      </c>
      <c r="U75" s="423">
        <f t="shared" si="24"/>
        <v>2.64</v>
      </c>
      <c r="V75" s="317"/>
      <c r="W75" s="322">
        <f t="shared" si="25"/>
        <v>18.3806808</v>
      </c>
      <c r="X75" s="397">
        <f t="shared" si="26"/>
        <v>5.0143896939415344E-2</v>
      </c>
      <c r="Y75" s="398">
        <f t="shared" si="11"/>
        <v>18.86584848</v>
      </c>
      <c r="Z75" s="396">
        <f t="shared" si="12"/>
        <v>2.5071948469707617E-2</v>
      </c>
    </row>
    <row r="76" spans="1:26" ht="15.75">
      <c r="A76" s="320"/>
      <c r="B76" s="24"/>
      <c r="C76" s="372" t="s">
        <v>152</v>
      </c>
      <c r="D76" s="10">
        <v>110</v>
      </c>
      <c r="E76" s="10" t="s">
        <v>14</v>
      </c>
      <c r="F76" s="10">
        <v>110</v>
      </c>
      <c r="G76" s="10" t="s">
        <v>14</v>
      </c>
      <c r="H76" s="10">
        <v>8</v>
      </c>
      <c r="I76" s="10"/>
      <c r="J76" s="10"/>
      <c r="K76" s="61"/>
      <c r="L76" s="435">
        <f t="shared" si="27"/>
        <v>25.191139839999998</v>
      </c>
      <c r="M76" s="436">
        <v>6000</v>
      </c>
      <c r="N76" s="423">
        <f t="shared" si="19"/>
        <v>151.14683904</v>
      </c>
      <c r="O76" s="12">
        <v>1</v>
      </c>
      <c r="P76" s="13">
        <v>1</v>
      </c>
      <c r="Q76" s="14">
        <f t="shared" si="20"/>
        <v>1</v>
      </c>
      <c r="R76" s="422">
        <f t="shared" si="21"/>
        <v>6</v>
      </c>
      <c r="S76" s="423">
        <f t="shared" si="22"/>
        <v>151.14683904</v>
      </c>
      <c r="T76" s="422">
        <f t="shared" si="23"/>
        <v>17.466458556247687</v>
      </c>
      <c r="U76" s="423">
        <f t="shared" si="24"/>
        <v>2.64</v>
      </c>
      <c r="V76" s="317"/>
      <c r="W76" s="322">
        <f t="shared" si="25"/>
        <v>23.466099199999999</v>
      </c>
      <c r="X76" s="397">
        <f t="shared" si="26"/>
        <v>6.8478070105461364E-2</v>
      </c>
      <c r="Y76" s="398">
        <f t="shared" si="11"/>
        <v>24.32861952</v>
      </c>
      <c r="Z76" s="396">
        <f t="shared" si="12"/>
        <v>3.4239035052730626E-2</v>
      </c>
    </row>
    <row r="77" spans="1:26" ht="15.75">
      <c r="A77" s="320"/>
      <c r="B77" s="24"/>
      <c r="C77" s="372" t="s">
        <v>152</v>
      </c>
      <c r="D77" s="10">
        <v>115</v>
      </c>
      <c r="E77" s="10" t="s">
        <v>14</v>
      </c>
      <c r="F77" s="10">
        <v>115</v>
      </c>
      <c r="G77" s="10" t="s">
        <v>14</v>
      </c>
      <c r="H77" s="10">
        <v>3</v>
      </c>
      <c r="I77" s="10"/>
      <c r="J77" s="10"/>
      <c r="K77" s="61"/>
      <c r="L77" s="435">
        <f t="shared" si="27"/>
        <v>10.489754039999999</v>
      </c>
      <c r="M77" s="436">
        <v>6000</v>
      </c>
      <c r="N77" s="423">
        <f t="shared" si="19"/>
        <v>62.93852424</v>
      </c>
      <c r="O77" s="12">
        <v>1</v>
      </c>
      <c r="P77" s="13">
        <v>1</v>
      </c>
      <c r="Q77" s="14">
        <f t="shared" si="20"/>
        <v>1</v>
      </c>
      <c r="R77" s="422">
        <f t="shared" si="21"/>
        <v>6</v>
      </c>
      <c r="S77" s="423">
        <f t="shared" si="22"/>
        <v>62.93852424</v>
      </c>
      <c r="T77" s="422">
        <f t="shared" si="23"/>
        <v>43.852315149231089</v>
      </c>
      <c r="U77" s="423">
        <f t="shared" si="24"/>
        <v>2.76</v>
      </c>
      <c r="V77" s="317"/>
      <c r="W77" s="322">
        <f t="shared" si="25"/>
        <v>10.247170199999999</v>
      </c>
      <c r="X77" s="397">
        <f t="shared" si="26"/>
        <v>2.3125789134327501E-2</v>
      </c>
      <c r="Y77" s="398">
        <f t="shared" si="11"/>
        <v>10.36846212</v>
      </c>
      <c r="Z77" s="396">
        <f t="shared" si="12"/>
        <v>1.156289456716364E-2</v>
      </c>
    </row>
    <row r="78" spans="1:26" ht="15.75">
      <c r="A78" s="320"/>
      <c r="B78" s="24"/>
      <c r="C78" s="372" t="s">
        <v>152</v>
      </c>
      <c r="D78" s="10">
        <v>115</v>
      </c>
      <c r="E78" s="10" t="s">
        <v>14</v>
      </c>
      <c r="F78" s="10">
        <v>115</v>
      </c>
      <c r="G78" s="10" t="s">
        <v>14</v>
      </c>
      <c r="H78" s="10">
        <v>3.5</v>
      </c>
      <c r="I78" s="10"/>
      <c r="J78" s="10"/>
      <c r="K78" s="61"/>
      <c r="L78" s="435">
        <f t="shared" si="27"/>
        <v>12.171304109999998</v>
      </c>
      <c r="M78" s="436">
        <v>6000</v>
      </c>
      <c r="N78" s="423">
        <f t="shared" si="19"/>
        <v>73.027824659999979</v>
      </c>
      <c r="O78" s="12">
        <v>1</v>
      </c>
      <c r="P78" s="13">
        <v>1</v>
      </c>
      <c r="Q78" s="14">
        <f t="shared" si="20"/>
        <v>1</v>
      </c>
      <c r="R78" s="422">
        <f t="shared" si="21"/>
        <v>6</v>
      </c>
      <c r="S78" s="423">
        <f t="shared" si="22"/>
        <v>73.027824659999979</v>
      </c>
      <c r="T78" s="422">
        <f t="shared" si="23"/>
        <v>37.793813698407384</v>
      </c>
      <c r="U78" s="423">
        <f t="shared" si="24"/>
        <v>2.7599999999999993</v>
      </c>
      <c r="V78" s="317"/>
      <c r="W78" s="322">
        <f t="shared" si="25"/>
        <v>11.841120549999998</v>
      </c>
      <c r="X78" s="397">
        <f t="shared" si="26"/>
        <v>2.7128034680254154E-2</v>
      </c>
      <c r="Y78" s="398">
        <f t="shared" si="11"/>
        <v>12.006212329999999</v>
      </c>
      <c r="Z78" s="396">
        <f t="shared" si="12"/>
        <v>1.3564017340127021E-2</v>
      </c>
    </row>
    <row r="79" spans="1:26" ht="15.75">
      <c r="A79" s="320"/>
      <c r="B79" s="24"/>
      <c r="C79" s="372" t="s">
        <v>152</v>
      </c>
      <c r="D79" s="10">
        <v>115</v>
      </c>
      <c r="E79" s="10" t="s">
        <v>14</v>
      </c>
      <c r="F79" s="10">
        <v>115</v>
      </c>
      <c r="G79" s="10" t="s">
        <v>14</v>
      </c>
      <c r="H79" s="10">
        <v>4</v>
      </c>
      <c r="I79" s="10"/>
      <c r="J79" s="10"/>
      <c r="K79" s="61"/>
      <c r="L79" s="435">
        <f t="shared" si="27"/>
        <v>13.833784959999999</v>
      </c>
      <c r="M79" s="436">
        <v>6000</v>
      </c>
      <c r="N79" s="423">
        <f t="shared" si="19"/>
        <v>83.002709760000002</v>
      </c>
      <c r="O79" s="12">
        <v>1</v>
      </c>
      <c r="P79" s="13">
        <v>1</v>
      </c>
      <c r="Q79" s="14">
        <f t="shared" si="20"/>
        <v>1</v>
      </c>
      <c r="R79" s="422">
        <f t="shared" si="21"/>
        <v>6</v>
      </c>
      <c r="S79" s="423">
        <f t="shared" si="22"/>
        <v>83.002709760000002</v>
      </c>
      <c r="T79" s="422">
        <f t="shared" si="23"/>
        <v>33.251926448913082</v>
      </c>
      <c r="U79" s="423">
        <f t="shared" si="24"/>
        <v>2.76</v>
      </c>
      <c r="V79" s="317"/>
      <c r="W79" s="322">
        <f t="shared" si="25"/>
        <v>13.4025248</v>
      </c>
      <c r="X79" s="397">
        <f t="shared" si="26"/>
        <v>3.1174415479709672E-2</v>
      </c>
      <c r="Y79" s="398">
        <f t="shared" si="11"/>
        <v>13.618154879999999</v>
      </c>
      <c r="Z79" s="396">
        <f t="shared" si="12"/>
        <v>1.5587207739854891E-2</v>
      </c>
    </row>
    <row r="80" spans="1:26" ht="15.75">
      <c r="A80" s="320"/>
      <c r="B80" s="24"/>
      <c r="C80" s="372" t="s">
        <v>152</v>
      </c>
      <c r="D80" s="10">
        <v>115</v>
      </c>
      <c r="E80" s="10" t="s">
        <v>14</v>
      </c>
      <c r="F80" s="10">
        <v>115</v>
      </c>
      <c r="G80" s="10" t="s">
        <v>14</v>
      </c>
      <c r="H80" s="10">
        <v>5</v>
      </c>
      <c r="I80" s="10"/>
      <c r="J80" s="10"/>
      <c r="K80" s="61"/>
      <c r="L80" s="435">
        <f t="shared" si="27"/>
        <v>17.101538999999999</v>
      </c>
      <c r="M80" s="436">
        <v>6000</v>
      </c>
      <c r="N80" s="423">
        <f t="shared" si="19"/>
        <v>102.609234</v>
      </c>
      <c r="O80" s="12">
        <v>1</v>
      </c>
      <c r="P80" s="13">
        <v>1</v>
      </c>
      <c r="Q80" s="14">
        <f t="shared" si="20"/>
        <v>1</v>
      </c>
      <c r="R80" s="422">
        <f t="shared" si="21"/>
        <v>6</v>
      </c>
      <c r="S80" s="423">
        <f t="shared" si="22"/>
        <v>102.609234</v>
      </c>
      <c r="T80" s="422">
        <f t="shared" si="23"/>
        <v>26.898163960565189</v>
      </c>
      <c r="U80" s="423">
        <f t="shared" si="24"/>
        <v>2.76</v>
      </c>
      <c r="V80" s="317"/>
      <c r="W80" s="322">
        <f t="shared" si="25"/>
        <v>16.427695</v>
      </c>
      <c r="X80" s="397">
        <f t="shared" si="26"/>
        <v>3.9402535643137115E-2</v>
      </c>
      <c r="Y80" s="398">
        <f t="shared" si="11"/>
        <v>16.764617000000001</v>
      </c>
      <c r="Z80" s="396">
        <f t="shared" si="12"/>
        <v>1.9701267821568447E-2</v>
      </c>
    </row>
    <row r="81" spans="1:26" ht="15.75">
      <c r="A81" s="320"/>
      <c r="B81" s="24"/>
      <c r="C81" s="372" t="s">
        <v>152</v>
      </c>
      <c r="D81" s="10">
        <v>115</v>
      </c>
      <c r="E81" s="10" t="s">
        <v>14</v>
      </c>
      <c r="F81" s="10">
        <v>115</v>
      </c>
      <c r="G81" s="10" t="s">
        <v>14</v>
      </c>
      <c r="H81" s="10">
        <v>6</v>
      </c>
      <c r="I81" s="10"/>
      <c r="J81" s="10"/>
      <c r="K81" s="61"/>
      <c r="L81" s="435">
        <f t="shared" si="27"/>
        <v>20.293016160000001</v>
      </c>
      <c r="M81" s="436">
        <v>6000</v>
      </c>
      <c r="N81" s="423">
        <f t="shared" si="19"/>
        <v>121.75809696</v>
      </c>
      <c r="O81" s="12">
        <v>1</v>
      </c>
      <c r="P81" s="13">
        <v>1</v>
      </c>
      <c r="Q81" s="14">
        <f t="shared" si="20"/>
        <v>1</v>
      </c>
      <c r="R81" s="422">
        <f t="shared" si="21"/>
        <v>6</v>
      </c>
      <c r="S81" s="423">
        <f t="shared" si="22"/>
        <v>121.75809696</v>
      </c>
      <c r="T81" s="422">
        <f t="shared" si="23"/>
        <v>22.667896993386123</v>
      </c>
      <c r="U81" s="423">
        <f t="shared" si="24"/>
        <v>2.76</v>
      </c>
      <c r="V81" s="317"/>
      <c r="W81" s="322">
        <f t="shared" si="25"/>
        <v>19.322680800000001</v>
      </c>
      <c r="X81" s="397">
        <f t="shared" si="26"/>
        <v>4.7816221716348362E-2</v>
      </c>
      <c r="Y81" s="398">
        <f t="shared" si="11"/>
        <v>19.807848480000001</v>
      </c>
      <c r="Z81" s="396">
        <f t="shared" si="12"/>
        <v>2.3908110858174125E-2</v>
      </c>
    </row>
    <row r="82" spans="1:26" ht="15.75">
      <c r="A82" s="320"/>
      <c r="B82" s="24"/>
      <c r="C82" s="372" t="s">
        <v>152</v>
      </c>
      <c r="D82" s="10">
        <v>115</v>
      </c>
      <c r="E82" s="10" t="s">
        <v>14</v>
      </c>
      <c r="F82" s="10">
        <v>115</v>
      </c>
      <c r="G82" s="10" t="s">
        <v>14</v>
      </c>
      <c r="H82" s="10">
        <v>8</v>
      </c>
      <c r="I82" s="10"/>
      <c r="J82" s="10"/>
      <c r="K82" s="61"/>
      <c r="L82" s="435">
        <f t="shared" si="27"/>
        <v>26.447139839999998</v>
      </c>
      <c r="M82" s="436">
        <v>6000</v>
      </c>
      <c r="N82" s="423">
        <f t="shared" si="19"/>
        <v>158.68283904</v>
      </c>
      <c r="O82" s="12">
        <v>1</v>
      </c>
      <c r="P82" s="13">
        <v>1</v>
      </c>
      <c r="Q82" s="14">
        <f t="shared" si="20"/>
        <v>1</v>
      </c>
      <c r="R82" s="422">
        <f t="shared" si="21"/>
        <v>6</v>
      </c>
      <c r="S82" s="423">
        <f t="shared" si="22"/>
        <v>158.68283904</v>
      </c>
      <c r="T82" s="422">
        <f t="shared" si="23"/>
        <v>17.393185152833524</v>
      </c>
      <c r="U82" s="423">
        <f t="shared" si="24"/>
        <v>2.76</v>
      </c>
      <c r="V82" s="317"/>
      <c r="W82" s="322">
        <f t="shared" si="25"/>
        <v>24.722099199999999</v>
      </c>
      <c r="X82" s="397">
        <f t="shared" si="26"/>
        <v>6.5225980973222741E-2</v>
      </c>
      <c r="Y82" s="398">
        <f t="shared" si="11"/>
        <v>25.58461952</v>
      </c>
      <c r="Z82" s="396">
        <f t="shared" si="12"/>
        <v>3.261299048661126E-2</v>
      </c>
    </row>
    <row r="83" spans="1:26" ht="15.75">
      <c r="A83" s="320"/>
      <c r="B83" s="24"/>
      <c r="C83" s="372" t="s">
        <v>152</v>
      </c>
      <c r="D83" s="10">
        <v>120</v>
      </c>
      <c r="E83" s="10" t="s">
        <v>14</v>
      </c>
      <c r="F83" s="10">
        <v>120</v>
      </c>
      <c r="G83" s="10" t="s">
        <v>14</v>
      </c>
      <c r="H83" s="10">
        <v>3</v>
      </c>
      <c r="I83" s="10"/>
      <c r="J83" s="10"/>
      <c r="K83" s="61"/>
      <c r="L83" s="435">
        <f t="shared" si="27"/>
        <v>10.960754039999999</v>
      </c>
      <c r="M83" s="436">
        <v>6000</v>
      </c>
      <c r="N83" s="423">
        <f t="shared" si="19"/>
        <v>65.76452424</v>
      </c>
      <c r="O83" s="12">
        <v>1</v>
      </c>
      <c r="P83" s="13">
        <v>1</v>
      </c>
      <c r="Q83" s="14">
        <f t="shared" si="20"/>
        <v>1</v>
      </c>
      <c r="R83" s="422">
        <f t="shared" si="21"/>
        <v>6</v>
      </c>
      <c r="S83" s="423">
        <f t="shared" si="22"/>
        <v>65.76452424</v>
      </c>
      <c r="T83" s="422">
        <f t="shared" si="23"/>
        <v>43.792607538522965</v>
      </c>
      <c r="U83" s="423">
        <f t="shared" si="24"/>
        <v>2.8800000000000003</v>
      </c>
      <c r="V83" s="317"/>
      <c r="W83" s="322">
        <f t="shared" si="25"/>
        <v>10.718170199999999</v>
      </c>
      <c r="X83" s="397">
        <f t="shared" si="26"/>
        <v>2.2132039375641344E-2</v>
      </c>
      <c r="Y83" s="398">
        <f t="shared" si="11"/>
        <v>10.83946212</v>
      </c>
      <c r="Z83" s="396">
        <f t="shared" si="12"/>
        <v>1.1066019687820616E-2</v>
      </c>
    </row>
    <row r="84" spans="1:26" ht="15.75">
      <c r="A84" s="320"/>
      <c r="B84" s="24"/>
      <c r="C84" s="372" t="s">
        <v>152</v>
      </c>
      <c r="D84" s="10">
        <v>120</v>
      </c>
      <c r="E84" s="10" t="s">
        <v>14</v>
      </c>
      <c r="F84" s="10">
        <v>120</v>
      </c>
      <c r="G84" s="10" t="s">
        <v>14</v>
      </c>
      <c r="H84" s="10">
        <v>3.5</v>
      </c>
      <c r="I84" s="10"/>
      <c r="J84" s="10"/>
      <c r="K84" s="61"/>
      <c r="L84" s="435">
        <f t="shared" si="27"/>
        <v>12.720804109999998</v>
      </c>
      <c r="M84" s="436">
        <v>6000</v>
      </c>
      <c r="N84" s="423">
        <f t="shared" si="19"/>
        <v>76.32482465999999</v>
      </c>
      <c r="O84" s="12">
        <v>1</v>
      </c>
      <c r="P84" s="13">
        <v>1</v>
      </c>
      <c r="Q84" s="14">
        <f t="shared" si="20"/>
        <v>1</v>
      </c>
      <c r="R84" s="422">
        <f t="shared" si="21"/>
        <v>6</v>
      </c>
      <c r="S84" s="423">
        <f t="shared" si="22"/>
        <v>76.32482465999999</v>
      </c>
      <c r="T84" s="422">
        <f t="shared" si="23"/>
        <v>37.733463690606278</v>
      </c>
      <c r="U84" s="423">
        <f t="shared" si="24"/>
        <v>2.8800000000000003</v>
      </c>
      <c r="V84" s="317"/>
      <c r="W84" s="322">
        <f t="shared" si="25"/>
        <v>12.390620549999998</v>
      </c>
      <c r="X84" s="397">
        <f t="shared" si="26"/>
        <v>2.5956186192698127E-2</v>
      </c>
      <c r="Y84" s="398">
        <f t="shared" ref="Y84:Y147" si="28">(D84+F84-2*H84)*2*H84*7.85/1000-0.8584*3*H84*H84*7.85/1000</f>
        <v>12.555712329999999</v>
      </c>
      <c r="Z84" s="396">
        <f t="shared" ref="Z84:Z147" si="29">1-Y84/L84</f>
        <v>1.2978093096349008E-2</v>
      </c>
    </row>
    <row r="85" spans="1:26" ht="15.75">
      <c r="A85" s="320"/>
      <c r="B85" s="24"/>
      <c r="C85" s="372" t="s">
        <v>152</v>
      </c>
      <c r="D85" s="10">
        <v>120</v>
      </c>
      <c r="E85" s="10" t="s">
        <v>14</v>
      </c>
      <c r="F85" s="10">
        <v>120</v>
      </c>
      <c r="G85" s="10" t="s">
        <v>14</v>
      </c>
      <c r="H85" s="10">
        <v>4</v>
      </c>
      <c r="I85" s="10"/>
      <c r="J85" s="10"/>
      <c r="K85" s="61"/>
      <c r="L85" s="435">
        <f t="shared" si="27"/>
        <v>14.461784959999997</v>
      </c>
      <c r="M85" s="436">
        <v>6000</v>
      </c>
      <c r="N85" s="423">
        <f t="shared" si="19"/>
        <v>86.770709759999988</v>
      </c>
      <c r="O85" s="12">
        <v>1</v>
      </c>
      <c r="P85" s="13">
        <v>1</v>
      </c>
      <c r="Q85" s="14">
        <f t="shared" si="20"/>
        <v>1</v>
      </c>
      <c r="R85" s="422">
        <f t="shared" si="21"/>
        <v>6</v>
      </c>
      <c r="S85" s="423">
        <f t="shared" si="22"/>
        <v>86.770709759999988</v>
      </c>
      <c r="T85" s="422">
        <f t="shared" si="23"/>
        <v>33.190923618878102</v>
      </c>
      <c r="U85" s="423">
        <f t="shared" si="24"/>
        <v>2.8800000000000003</v>
      </c>
      <c r="V85" s="317"/>
      <c r="W85" s="322">
        <f t="shared" si="25"/>
        <v>14.030524799999998</v>
      </c>
      <c r="X85" s="397">
        <f t="shared" si="26"/>
        <v>2.982067298005231E-2</v>
      </c>
      <c r="Y85" s="398">
        <f t="shared" si="28"/>
        <v>14.246154879999997</v>
      </c>
      <c r="Z85" s="396">
        <f t="shared" si="29"/>
        <v>1.4910336490026266E-2</v>
      </c>
    </row>
    <row r="86" spans="1:26" ht="15.75">
      <c r="A86" s="320"/>
      <c r="B86" s="24"/>
      <c r="C86" s="372" t="s">
        <v>152</v>
      </c>
      <c r="D86" s="10">
        <v>120</v>
      </c>
      <c r="E86" s="10" t="s">
        <v>14</v>
      </c>
      <c r="F86" s="10">
        <v>120</v>
      </c>
      <c r="G86" s="10" t="s">
        <v>14</v>
      </c>
      <c r="H86" s="10">
        <v>5</v>
      </c>
      <c r="I86" s="10"/>
      <c r="J86" s="10"/>
      <c r="K86" s="61"/>
      <c r="L86" s="435">
        <f t="shared" si="27"/>
        <v>17.886538999999999</v>
      </c>
      <c r="M86" s="436">
        <v>6000</v>
      </c>
      <c r="N86" s="423">
        <f t="shared" si="19"/>
        <v>107.31923399999999</v>
      </c>
      <c r="O86" s="12">
        <v>1</v>
      </c>
      <c r="P86" s="13">
        <v>1</v>
      </c>
      <c r="Q86" s="14">
        <f t="shared" si="20"/>
        <v>1</v>
      </c>
      <c r="R86" s="422">
        <f t="shared" si="21"/>
        <v>6</v>
      </c>
      <c r="S86" s="423">
        <f t="shared" si="22"/>
        <v>107.31923399999999</v>
      </c>
      <c r="T86" s="422">
        <f t="shared" si="23"/>
        <v>26.835823297061552</v>
      </c>
      <c r="U86" s="423">
        <f t="shared" si="24"/>
        <v>2.88</v>
      </c>
      <c r="V86" s="317"/>
      <c r="W86" s="322">
        <f t="shared" si="25"/>
        <v>17.212695</v>
      </c>
      <c r="X86" s="397">
        <f t="shared" si="26"/>
        <v>3.7673246903718982E-2</v>
      </c>
      <c r="Y86" s="398">
        <f t="shared" si="28"/>
        <v>17.549617000000001</v>
      </c>
      <c r="Z86" s="396">
        <f t="shared" si="29"/>
        <v>1.8836623451859436E-2</v>
      </c>
    </row>
    <row r="87" spans="1:26" ht="15.75">
      <c r="A87" s="320"/>
      <c r="B87" s="24"/>
      <c r="C87" s="372" t="s">
        <v>152</v>
      </c>
      <c r="D87" s="10">
        <v>120</v>
      </c>
      <c r="E87" s="10" t="s">
        <v>14</v>
      </c>
      <c r="F87" s="10">
        <v>120</v>
      </c>
      <c r="G87" s="10" t="s">
        <v>14</v>
      </c>
      <c r="H87" s="10">
        <v>6</v>
      </c>
      <c r="I87" s="10"/>
      <c r="J87" s="10"/>
      <c r="K87" s="61"/>
      <c r="L87" s="435">
        <f t="shared" si="27"/>
        <v>21.235016160000001</v>
      </c>
      <c r="M87" s="436">
        <v>6000</v>
      </c>
      <c r="N87" s="423">
        <f t="shared" si="19"/>
        <v>127.41009696</v>
      </c>
      <c r="O87" s="12">
        <v>1</v>
      </c>
      <c r="P87" s="13">
        <v>1</v>
      </c>
      <c r="Q87" s="14">
        <f t="shared" si="20"/>
        <v>1</v>
      </c>
      <c r="R87" s="422">
        <f t="shared" si="21"/>
        <v>6</v>
      </c>
      <c r="S87" s="423">
        <f t="shared" si="22"/>
        <v>127.41009696</v>
      </c>
      <c r="T87" s="422">
        <f t="shared" si="23"/>
        <v>22.6041739918318</v>
      </c>
      <c r="U87" s="423">
        <f t="shared" si="24"/>
        <v>2.88</v>
      </c>
      <c r="V87" s="317"/>
      <c r="W87" s="322">
        <f t="shared" si="25"/>
        <v>20.264680800000001</v>
      </c>
      <c r="X87" s="397">
        <f t="shared" si="26"/>
        <v>4.5695061058055764E-2</v>
      </c>
      <c r="Y87" s="398">
        <f t="shared" si="28"/>
        <v>20.749848480000001</v>
      </c>
      <c r="Z87" s="396">
        <f t="shared" si="29"/>
        <v>2.2847530529027882E-2</v>
      </c>
    </row>
    <row r="88" spans="1:26" ht="15.75">
      <c r="A88" s="320"/>
      <c r="B88" s="24"/>
      <c r="C88" s="372" t="s">
        <v>152</v>
      </c>
      <c r="D88" s="10">
        <v>120</v>
      </c>
      <c r="E88" s="10" t="s">
        <v>14</v>
      </c>
      <c r="F88" s="10">
        <v>120</v>
      </c>
      <c r="G88" s="10" t="s">
        <v>14</v>
      </c>
      <c r="H88" s="10">
        <v>8</v>
      </c>
      <c r="I88" s="10"/>
      <c r="J88" s="10"/>
      <c r="K88" s="61"/>
      <c r="L88" s="435">
        <f t="shared" si="27"/>
        <v>27.703139839999999</v>
      </c>
      <c r="M88" s="436">
        <v>6000</v>
      </c>
      <c r="N88" s="423">
        <f t="shared" si="19"/>
        <v>166.21883903999998</v>
      </c>
      <c r="O88" s="12">
        <v>1</v>
      </c>
      <c r="P88" s="13">
        <v>1</v>
      </c>
      <c r="Q88" s="14">
        <f t="shared" si="20"/>
        <v>1</v>
      </c>
      <c r="R88" s="422">
        <f t="shared" si="21"/>
        <v>6</v>
      </c>
      <c r="S88" s="423">
        <f t="shared" si="22"/>
        <v>166.21883903999998</v>
      </c>
      <c r="T88" s="422">
        <f t="shared" si="23"/>
        <v>17.32655586234084</v>
      </c>
      <c r="U88" s="423">
        <f t="shared" si="24"/>
        <v>2.88</v>
      </c>
      <c r="V88" s="317"/>
      <c r="W88" s="322">
        <f t="shared" si="25"/>
        <v>25.978099199999999</v>
      </c>
      <c r="X88" s="397">
        <f t="shared" si="26"/>
        <v>6.226877711201706E-2</v>
      </c>
      <c r="Y88" s="398">
        <f t="shared" si="28"/>
        <v>26.840619520000001</v>
      </c>
      <c r="Z88" s="396">
        <f t="shared" si="29"/>
        <v>3.1134388556008474E-2</v>
      </c>
    </row>
    <row r="89" spans="1:26" ht="15.75">
      <c r="A89" s="320"/>
      <c r="B89" s="24"/>
      <c r="C89" s="372" t="s">
        <v>152</v>
      </c>
      <c r="D89" s="10">
        <v>125</v>
      </c>
      <c r="E89" s="10" t="s">
        <v>14</v>
      </c>
      <c r="F89" s="10">
        <v>125</v>
      </c>
      <c r="G89" s="10" t="s">
        <v>14</v>
      </c>
      <c r="H89" s="10">
        <v>3.5</v>
      </c>
      <c r="I89" s="10"/>
      <c r="J89" s="10"/>
      <c r="K89" s="61"/>
      <c r="L89" s="435">
        <f t="shared" si="27"/>
        <v>13.270304109999998</v>
      </c>
      <c r="M89" s="436">
        <v>6000</v>
      </c>
      <c r="N89" s="423">
        <f t="shared" si="19"/>
        <v>79.621824659999987</v>
      </c>
      <c r="O89" s="12">
        <v>1</v>
      </c>
      <c r="P89" s="13">
        <v>1</v>
      </c>
      <c r="Q89" s="14">
        <f t="shared" si="20"/>
        <v>1</v>
      </c>
      <c r="R89" s="422">
        <f t="shared" si="21"/>
        <v>6</v>
      </c>
      <c r="S89" s="423">
        <f t="shared" si="22"/>
        <v>79.621824659999987</v>
      </c>
      <c r="T89" s="422">
        <f t="shared" si="23"/>
        <v>37.678111658588065</v>
      </c>
      <c r="U89" s="423">
        <f t="shared" si="24"/>
        <v>3.0000000000000004</v>
      </c>
      <c r="V89" s="317"/>
      <c r="W89" s="322">
        <f t="shared" si="25"/>
        <v>12.940120549999998</v>
      </c>
      <c r="X89" s="397">
        <f t="shared" si="26"/>
        <v>2.4881386083020263E-2</v>
      </c>
      <c r="Y89" s="398">
        <f t="shared" si="28"/>
        <v>13.105212329999999</v>
      </c>
      <c r="Z89" s="396">
        <f t="shared" si="29"/>
        <v>1.2440693041510076E-2</v>
      </c>
    </row>
    <row r="90" spans="1:26" ht="15.75">
      <c r="A90" s="320"/>
      <c r="B90" s="24"/>
      <c r="C90" s="372" t="s">
        <v>152</v>
      </c>
      <c r="D90" s="10">
        <v>125</v>
      </c>
      <c r="E90" s="10" t="s">
        <v>14</v>
      </c>
      <c r="F90" s="10">
        <v>125</v>
      </c>
      <c r="G90" s="10" t="s">
        <v>14</v>
      </c>
      <c r="H90" s="10">
        <v>4</v>
      </c>
      <c r="I90" s="10"/>
      <c r="J90" s="10"/>
      <c r="K90" s="61"/>
      <c r="L90" s="435">
        <f t="shared" si="27"/>
        <v>15.089784959999998</v>
      </c>
      <c r="M90" s="436">
        <v>6000</v>
      </c>
      <c r="N90" s="423">
        <f t="shared" si="19"/>
        <v>90.538709759999989</v>
      </c>
      <c r="O90" s="12">
        <v>1</v>
      </c>
      <c r="P90" s="13">
        <v>1</v>
      </c>
      <c r="Q90" s="14">
        <f t="shared" si="20"/>
        <v>1</v>
      </c>
      <c r="R90" s="422">
        <f t="shared" si="21"/>
        <v>6</v>
      </c>
      <c r="S90" s="423">
        <f t="shared" si="22"/>
        <v>90.538709759999989</v>
      </c>
      <c r="T90" s="422">
        <f t="shared" si="23"/>
        <v>33.134998366471095</v>
      </c>
      <c r="U90" s="423">
        <f t="shared" si="24"/>
        <v>3</v>
      </c>
      <c r="V90" s="317"/>
      <c r="W90" s="322">
        <f t="shared" si="25"/>
        <v>14.658524799999999</v>
      </c>
      <c r="X90" s="397">
        <f t="shared" si="26"/>
        <v>2.8579609394248084E-2</v>
      </c>
      <c r="Y90" s="398">
        <f t="shared" si="28"/>
        <v>14.874154879999997</v>
      </c>
      <c r="Z90" s="396">
        <f t="shared" si="29"/>
        <v>1.4289804697124042E-2</v>
      </c>
    </row>
    <row r="91" spans="1:26" ht="15.75">
      <c r="A91" s="320"/>
      <c r="B91" s="24"/>
      <c r="C91" s="372" t="s">
        <v>152</v>
      </c>
      <c r="D91" s="10">
        <v>125</v>
      </c>
      <c r="E91" s="10" t="s">
        <v>14</v>
      </c>
      <c r="F91" s="10">
        <v>125</v>
      </c>
      <c r="G91" s="10" t="s">
        <v>14</v>
      </c>
      <c r="H91" s="10">
        <v>5</v>
      </c>
      <c r="I91" s="10"/>
      <c r="J91" s="10"/>
      <c r="K91" s="61"/>
      <c r="L91" s="435">
        <f t="shared" si="27"/>
        <v>18.671538999999999</v>
      </c>
      <c r="M91" s="436">
        <v>6000</v>
      </c>
      <c r="N91" s="423">
        <f t="shared" si="19"/>
        <v>112.029234</v>
      </c>
      <c r="O91" s="12">
        <v>1</v>
      </c>
      <c r="P91" s="13">
        <v>1</v>
      </c>
      <c r="Q91" s="14">
        <f t="shared" si="20"/>
        <v>1</v>
      </c>
      <c r="R91" s="422">
        <f t="shared" si="21"/>
        <v>6</v>
      </c>
      <c r="S91" s="423">
        <f t="shared" si="22"/>
        <v>112.029234</v>
      </c>
      <c r="T91" s="422">
        <f t="shared" si="23"/>
        <v>26.77872456041251</v>
      </c>
      <c r="U91" s="423">
        <f t="shared" si="24"/>
        <v>3.0000000000000004</v>
      </c>
      <c r="V91" s="317"/>
      <c r="W91" s="322">
        <f t="shared" si="25"/>
        <v>17.997695</v>
      </c>
      <c r="X91" s="397">
        <f t="shared" si="26"/>
        <v>3.6089365745373136E-2</v>
      </c>
      <c r="Y91" s="398">
        <f t="shared" si="28"/>
        <v>18.334617000000001</v>
      </c>
      <c r="Z91" s="396">
        <f t="shared" si="29"/>
        <v>1.8044682872686457E-2</v>
      </c>
    </row>
    <row r="92" spans="1:26" ht="15.75">
      <c r="A92" s="320"/>
      <c r="B92" s="24"/>
      <c r="C92" s="372" t="s">
        <v>152</v>
      </c>
      <c r="D92" s="10">
        <v>125</v>
      </c>
      <c r="E92" s="10" t="s">
        <v>14</v>
      </c>
      <c r="F92" s="10">
        <v>125</v>
      </c>
      <c r="G92" s="10" t="s">
        <v>14</v>
      </c>
      <c r="H92" s="10">
        <v>6</v>
      </c>
      <c r="I92" s="10"/>
      <c r="J92" s="10"/>
      <c r="K92" s="61"/>
      <c r="L92" s="435">
        <f t="shared" si="27"/>
        <v>22.177016160000001</v>
      </c>
      <c r="M92" s="436">
        <v>6000</v>
      </c>
      <c r="N92" s="423">
        <f t="shared" si="19"/>
        <v>133.06209695999999</v>
      </c>
      <c r="O92" s="12">
        <v>1</v>
      </c>
      <c r="P92" s="13">
        <v>1</v>
      </c>
      <c r="Q92" s="14">
        <f t="shared" si="20"/>
        <v>1</v>
      </c>
      <c r="R92" s="422">
        <f t="shared" si="21"/>
        <v>6</v>
      </c>
      <c r="S92" s="423">
        <f t="shared" si="22"/>
        <v>133.06209695999999</v>
      </c>
      <c r="T92" s="422">
        <f t="shared" si="23"/>
        <v>22.545864438780296</v>
      </c>
      <c r="U92" s="423">
        <f t="shared" si="24"/>
        <v>2.9999999999999996</v>
      </c>
      <c r="V92" s="317"/>
      <c r="W92" s="322">
        <f t="shared" si="25"/>
        <v>21.206680800000001</v>
      </c>
      <c r="X92" s="397">
        <f t="shared" si="26"/>
        <v>4.3754098973430189E-2</v>
      </c>
      <c r="Y92" s="398">
        <f t="shared" si="28"/>
        <v>21.691848480000001</v>
      </c>
      <c r="Z92" s="396">
        <f t="shared" si="29"/>
        <v>2.1877049486715094E-2</v>
      </c>
    </row>
    <row r="93" spans="1:26" ht="15.75">
      <c r="A93" s="320"/>
      <c r="B93" s="24"/>
      <c r="C93" s="372" t="s">
        <v>152</v>
      </c>
      <c r="D93" s="10">
        <v>125</v>
      </c>
      <c r="E93" s="10" t="s">
        <v>14</v>
      </c>
      <c r="F93" s="10">
        <v>125</v>
      </c>
      <c r="G93" s="10" t="s">
        <v>14</v>
      </c>
      <c r="H93" s="10">
        <v>8</v>
      </c>
      <c r="I93" s="10"/>
      <c r="J93" s="10"/>
      <c r="K93" s="61"/>
      <c r="L93" s="435">
        <f t="shared" si="27"/>
        <v>28.959139839999995</v>
      </c>
      <c r="M93" s="436">
        <v>6000</v>
      </c>
      <c r="N93" s="423">
        <f t="shared" si="19"/>
        <v>173.75483903999995</v>
      </c>
      <c r="O93" s="12">
        <v>1</v>
      </c>
      <c r="P93" s="13">
        <v>1</v>
      </c>
      <c r="Q93" s="14">
        <f t="shared" si="20"/>
        <v>1</v>
      </c>
      <c r="R93" s="422">
        <f t="shared" si="21"/>
        <v>6</v>
      </c>
      <c r="S93" s="423">
        <f t="shared" si="22"/>
        <v>173.75483903999995</v>
      </c>
      <c r="T93" s="422">
        <f t="shared" si="23"/>
        <v>17.265706190256793</v>
      </c>
      <c r="U93" s="423">
        <f t="shared" si="24"/>
        <v>3</v>
      </c>
      <c r="V93" s="317"/>
      <c r="W93" s="322">
        <f t="shared" si="25"/>
        <v>27.234099199999996</v>
      </c>
      <c r="X93" s="397">
        <f t="shared" si="26"/>
        <v>5.9568089712985106E-2</v>
      </c>
      <c r="Y93" s="398">
        <f t="shared" si="28"/>
        <v>28.096619519999997</v>
      </c>
      <c r="Z93" s="396">
        <f t="shared" si="29"/>
        <v>2.9784044856492442E-2</v>
      </c>
    </row>
    <row r="94" spans="1:26" ht="15.75">
      <c r="A94" s="320"/>
      <c r="B94" s="24"/>
      <c r="C94" s="372" t="s">
        <v>152</v>
      </c>
      <c r="D94" s="10">
        <v>130</v>
      </c>
      <c r="E94" s="10" t="s">
        <v>14</v>
      </c>
      <c r="F94" s="10">
        <v>130</v>
      </c>
      <c r="G94" s="10" t="s">
        <v>14</v>
      </c>
      <c r="H94" s="10">
        <v>3.5</v>
      </c>
      <c r="I94" s="10"/>
      <c r="J94" s="10"/>
      <c r="K94" s="61"/>
      <c r="L94" s="435">
        <f t="shared" si="27"/>
        <v>13.819804109999998</v>
      </c>
      <c r="M94" s="436">
        <v>6000</v>
      </c>
      <c r="N94" s="423">
        <f t="shared" si="19"/>
        <v>82.918824659999984</v>
      </c>
      <c r="O94" s="12">
        <v>1</v>
      </c>
      <c r="P94" s="13">
        <v>1</v>
      </c>
      <c r="Q94" s="14">
        <f t="shared" si="20"/>
        <v>1</v>
      </c>
      <c r="R94" s="422">
        <f t="shared" si="21"/>
        <v>6</v>
      </c>
      <c r="S94" s="423">
        <f t="shared" si="22"/>
        <v>82.918824659999984</v>
      </c>
      <c r="T94" s="422">
        <f t="shared" si="23"/>
        <v>37.627161417123737</v>
      </c>
      <c r="U94" s="423">
        <f t="shared" si="24"/>
        <v>3.1199999999999997</v>
      </c>
      <c r="V94" s="317"/>
      <c r="W94" s="322">
        <f t="shared" si="25"/>
        <v>13.489620549999998</v>
      </c>
      <c r="X94" s="397">
        <f t="shared" si="26"/>
        <v>2.3892057902693442E-2</v>
      </c>
      <c r="Y94" s="398">
        <f t="shared" si="28"/>
        <v>13.654712329999999</v>
      </c>
      <c r="Z94" s="396">
        <f t="shared" si="29"/>
        <v>1.1946028951346666E-2</v>
      </c>
    </row>
    <row r="95" spans="1:26" ht="15.75">
      <c r="A95" s="320"/>
      <c r="B95" s="24"/>
      <c r="C95" s="372" t="s">
        <v>152</v>
      </c>
      <c r="D95" s="10">
        <v>130</v>
      </c>
      <c r="E95" s="10" t="s">
        <v>14</v>
      </c>
      <c r="F95" s="10">
        <v>130</v>
      </c>
      <c r="G95" s="10" t="s">
        <v>14</v>
      </c>
      <c r="H95" s="10">
        <v>4</v>
      </c>
      <c r="I95" s="10"/>
      <c r="J95" s="10"/>
      <c r="K95" s="61"/>
      <c r="L95" s="435">
        <f t="shared" si="27"/>
        <v>15.717784959999998</v>
      </c>
      <c r="M95" s="436">
        <v>6000</v>
      </c>
      <c r="N95" s="423">
        <f t="shared" si="19"/>
        <v>94.30670975999999</v>
      </c>
      <c r="O95" s="12">
        <v>1</v>
      </c>
      <c r="P95" s="13">
        <v>1</v>
      </c>
      <c r="Q95" s="14">
        <f t="shared" si="20"/>
        <v>1</v>
      </c>
      <c r="R95" s="422">
        <f t="shared" si="21"/>
        <v>6</v>
      </c>
      <c r="S95" s="423">
        <f t="shared" si="22"/>
        <v>94.30670975999999</v>
      </c>
      <c r="T95" s="422">
        <f t="shared" si="23"/>
        <v>33.083542071821299</v>
      </c>
      <c r="U95" s="423">
        <f t="shared" si="24"/>
        <v>3.12</v>
      </c>
      <c r="V95" s="317"/>
      <c r="W95" s="322">
        <f t="shared" si="25"/>
        <v>15.286524799999999</v>
      </c>
      <c r="X95" s="397">
        <f t="shared" si="26"/>
        <v>2.7437718552423718E-2</v>
      </c>
      <c r="Y95" s="398">
        <f t="shared" si="28"/>
        <v>15.502154879999997</v>
      </c>
      <c r="Z95" s="396">
        <f t="shared" si="29"/>
        <v>1.371885927621197E-2</v>
      </c>
    </row>
    <row r="96" spans="1:26" ht="15.75">
      <c r="A96" s="320"/>
      <c r="B96" s="24"/>
      <c r="C96" s="372" t="s">
        <v>152</v>
      </c>
      <c r="D96" s="10">
        <v>130</v>
      </c>
      <c r="E96" s="10" t="s">
        <v>14</v>
      </c>
      <c r="F96" s="10">
        <v>130</v>
      </c>
      <c r="G96" s="10" t="s">
        <v>14</v>
      </c>
      <c r="H96" s="10">
        <v>5</v>
      </c>
      <c r="I96" s="10"/>
      <c r="J96" s="10"/>
      <c r="K96" s="61"/>
      <c r="L96" s="435">
        <f t="shared" si="27"/>
        <v>19.456538999999999</v>
      </c>
      <c r="M96" s="436">
        <v>6000</v>
      </c>
      <c r="N96" s="423">
        <f t="shared" si="19"/>
        <v>116.739234</v>
      </c>
      <c r="O96" s="12">
        <v>1</v>
      </c>
      <c r="P96" s="13">
        <v>1</v>
      </c>
      <c r="Q96" s="14">
        <f t="shared" si="20"/>
        <v>1</v>
      </c>
      <c r="R96" s="422">
        <f t="shared" si="21"/>
        <v>6</v>
      </c>
      <c r="S96" s="423">
        <f t="shared" si="22"/>
        <v>116.739234</v>
      </c>
      <c r="T96" s="422">
        <f t="shared" si="23"/>
        <v>26.726233273039981</v>
      </c>
      <c r="U96" s="423">
        <f t="shared" si="24"/>
        <v>3.12</v>
      </c>
      <c r="V96" s="317"/>
      <c r="W96" s="322">
        <f t="shared" si="25"/>
        <v>18.782695</v>
      </c>
      <c r="X96" s="397">
        <f t="shared" si="26"/>
        <v>3.4633292180073716E-2</v>
      </c>
      <c r="Y96" s="398">
        <f t="shared" si="28"/>
        <v>19.119617000000002</v>
      </c>
      <c r="Z96" s="396">
        <f t="shared" si="29"/>
        <v>1.7316646090036802E-2</v>
      </c>
    </row>
    <row r="97" spans="1:26" ht="15.75">
      <c r="A97" s="320"/>
      <c r="B97" s="24"/>
      <c r="C97" s="372" t="s">
        <v>152</v>
      </c>
      <c r="D97" s="10">
        <v>130</v>
      </c>
      <c r="E97" s="10" t="s">
        <v>14</v>
      </c>
      <c r="F97" s="10">
        <v>130</v>
      </c>
      <c r="G97" s="10" t="s">
        <v>14</v>
      </c>
      <c r="H97" s="10">
        <v>6</v>
      </c>
      <c r="I97" s="10"/>
      <c r="J97" s="10"/>
      <c r="K97" s="61"/>
      <c r="L97" s="435">
        <f t="shared" si="27"/>
        <v>23.119016160000001</v>
      </c>
      <c r="M97" s="436">
        <v>6000</v>
      </c>
      <c r="N97" s="423">
        <f t="shared" si="19"/>
        <v>138.71409696000001</v>
      </c>
      <c r="O97" s="12">
        <v>1</v>
      </c>
      <c r="P97" s="13">
        <v>1</v>
      </c>
      <c r="Q97" s="14">
        <f t="shared" si="20"/>
        <v>1</v>
      </c>
      <c r="R97" s="422">
        <f t="shared" si="21"/>
        <v>6</v>
      </c>
      <c r="S97" s="423">
        <f t="shared" si="22"/>
        <v>138.71409696000001</v>
      </c>
      <c r="T97" s="422">
        <f t="shared" si="23"/>
        <v>22.49230661033458</v>
      </c>
      <c r="U97" s="423">
        <f t="shared" si="24"/>
        <v>3.12</v>
      </c>
      <c r="V97" s="317"/>
      <c r="W97" s="322">
        <f t="shared" si="25"/>
        <v>22.148680800000001</v>
      </c>
      <c r="X97" s="397">
        <f t="shared" si="26"/>
        <v>4.1971308523018003E-2</v>
      </c>
      <c r="Y97" s="398">
        <f t="shared" si="28"/>
        <v>22.633848480000001</v>
      </c>
      <c r="Z97" s="396">
        <f t="shared" si="29"/>
        <v>2.0985654261509001E-2</v>
      </c>
    </row>
    <row r="98" spans="1:26" ht="15.75">
      <c r="A98" s="320"/>
      <c r="B98" s="24"/>
      <c r="C98" s="372" t="s">
        <v>152</v>
      </c>
      <c r="D98" s="10">
        <v>130</v>
      </c>
      <c r="E98" s="10" t="s">
        <v>14</v>
      </c>
      <c r="F98" s="10">
        <v>130</v>
      </c>
      <c r="G98" s="10" t="s">
        <v>14</v>
      </c>
      <c r="H98" s="10">
        <v>8</v>
      </c>
      <c r="I98" s="10"/>
      <c r="J98" s="10"/>
      <c r="K98" s="61"/>
      <c r="L98" s="435">
        <f t="shared" si="27"/>
        <v>30.215139839999996</v>
      </c>
      <c r="M98" s="436">
        <v>6000</v>
      </c>
      <c r="N98" s="423">
        <f t="shared" si="19"/>
        <v>181.29083903999995</v>
      </c>
      <c r="O98" s="12">
        <v>1</v>
      </c>
      <c r="P98" s="13">
        <v>1</v>
      </c>
      <c r="Q98" s="14">
        <f t="shared" si="20"/>
        <v>1</v>
      </c>
      <c r="R98" s="422">
        <f t="shared" si="21"/>
        <v>6</v>
      </c>
      <c r="S98" s="423">
        <f t="shared" si="22"/>
        <v>181.29083903999995</v>
      </c>
      <c r="T98" s="422">
        <f t="shared" si="23"/>
        <v>17.209915385253439</v>
      </c>
      <c r="U98" s="423">
        <f t="shared" si="24"/>
        <v>3.12</v>
      </c>
      <c r="V98" s="317"/>
      <c r="W98" s="322">
        <f t="shared" si="25"/>
        <v>28.490099199999996</v>
      </c>
      <c r="X98" s="397">
        <f t="shared" si="26"/>
        <v>5.7091929712545064E-2</v>
      </c>
      <c r="Y98" s="398">
        <f t="shared" si="28"/>
        <v>29.352619519999998</v>
      </c>
      <c r="Z98" s="396">
        <f t="shared" si="29"/>
        <v>2.8545964856272477E-2</v>
      </c>
    </row>
    <row r="99" spans="1:26" ht="15.75">
      <c r="A99" s="320"/>
      <c r="B99" s="24"/>
      <c r="C99" s="372" t="s">
        <v>152</v>
      </c>
      <c r="D99" s="10">
        <v>135</v>
      </c>
      <c r="E99" s="10" t="s">
        <v>14</v>
      </c>
      <c r="F99" s="10">
        <v>135</v>
      </c>
      <c r="G99" s="10" t="s">
        <v>14</v>
      </c>
      <c r="H99" s="10">
        <v>3.5</v>
      </c>
      <c r="I99" s="10"/>
      <c r="J99" s="10"/>
      <c r="K99" s="61"/>
      <c r="L99" s="435">
        <f t="shared" si="27"/>
        <v>14.369304109999998</v>
      </c>
      <c r="M99" s="436">
        <v>6000</v>
      </c>
      <c r="N99" s="423">
        <f t="shared" si="19"/>
        <v>86.215824659999981</v>
      </c>
      <c r="O99" s="12">
        <v>1</v>
      </c>
      <c r="P99" s="13">
        <v>1</v>
      </c>
      <c r="Q99" s="14">
        <f t="shared" si="20"/>
        <v>1</v>
      </c>
      <c r="R99" s="422">
        <f t="shared" si="21"/>
        <v>6</v>
      </c>
      <c r="S99" s="423">
        <f t="shared" si="22"/>
        <v>86.215824659999981</v>
      </c>
      <c r="T99" s="422">
        <f t="shared" si="23"/>
        <v>37.580107976432835</v>
      </c>
      <c r="U99" s="423">
        <f t="shared" si="24"/>
        <v>3.24</v>
      </c>
      <c r="V99" s="317"/>
      <c r="W99" s="322">
        <f t="shared" si="25"/>
        <v>14.039120549999998</v>
      </c>
      <c r="X99" s="397">
        <f t="shared" si="26"/>
        <v>2.2978395994153633E-2</v>
      </c>
      <c r="Y99" s="398">
        <f t="shared" si="28"/>
        <v>14.204212329999999</v>
      </c>
      <c r="Z99" s="396">
        <f t="shared" si="29"/>
        <v>1.1489197997076817E-2</v>
      </c>
    </row>
    <row r="100" spans="1:26" ht="15.75">
      <c r="A100" s="320"/>
      <c r="B100" s="24"/>
      <c r="C100" s="372" t="s">
        <v>152</v>
      </c>
      <c r="D100" s="10">
        <v>135</v>
      </c>
      <c r="E100" s="10" t="s">
        <v>14</v>
      </c>
      <c r="F100" s="10">
        <v>135</v>
      </c>
      <c r="G100" s="10" t="s">
        <v>14</v>
      </c>
      <c r="H100" s="10">
        <v>4</v>
      </c>
      <c r="I100" s="10"/>
      <c r="J100" s="10"/>
      <c r="K100" s="61"/>
      <c r="L100" s="435">
        <f t="shared" si="27"/>
        <v>16.34578496</v>
      </c>
      <c r="M100" s="436">
        <v>6000</v>
      </c>
      <c r="N100" s="423">
        <f t="shared" ref="N100:N111" si="30">L100*M100/1000</f>
        <v>98.074709760000005</v>
      </c>
      <c r="O100" s="12">
        <v>1</v>
      </c>
      <c r="P100" s="13">
        <v>1</v>
      </c>
      <c r="Q100" s="14">
        <f t="shared" ref="Q100:Q111" si="31">O100*P100</f>
        <v>1</v>
      </c>
      <c r="R100" s="422">
        <f t="shared" ref="R100:R111" si="32">M100*Q100/1000</f>
        <v>6</v>
      </c>
      <c r="S100" s="423">
        <f t="shared" ref="S100:S111" si="33">N100*Q100</f>
        <v>98.074709760000005</v>
      </c>
      <c r="T100" s="422">
        <f t="shared" ref="T100:T111" si="34">(D100+F100)*2/L100</f>
        <v>33.036039647006348</v>
      </c>
      <c r="U100" s="423">
        <f t="shared" ref="U100:U111" si="35">T100*S100/1000</f>
        <v>3.2400000000000007</v>
      </c>
      <c r="V100" s="317"/>
      <c r="W100" s="322">
        <f t="shared" si="25"/>
        <v>15.914524799999999</v>
      </c>
      <c r="X100" s="397">
        <f t="shared" si="26"/>
        <v>2.638356989617463E-2</v>
      </c>
      <c r="Y100" s="398">
        <f t="shared" si="28"/>
        <v>16.130154879999999</v>
      </c>
      <c r="Z100" s="396">
        <f t="shared" si="29"/>
        <v>1.3191784948087371E-2</v>
      </c>
    </row>
    <row r="101" spans="1:26" ht="15.75">
      <c r="A101" s="320"/>
      <c r="B101" s="24"/>
      <c r="C101" s="372" t="s">
        <v>152</v>
      </c>
      <c r="D101" s="10">
        <v>135</v>
      </c>
      <c r="E101" s="10" t="s">
        <v>14</v>
      </c>
      <c r="F101" s="10">
        <v>135</v>
      </c>
      <c r="G101" s="10" t="s">
        <v>14</v>
      </c>
      <c r="H101" s="10">
        <v>5</v>
      </c>
      <c r="I101" s="10"/>
      <c r="J101" s="10"/>
      <c r="K101" s="61"/>
      <c r="L101" s="435">
        <f t="shared" si="27"/>
        <v>20.241539</v>
      </c>
      <c r="M101" s="436">
        <v>6000</v>
      </c>
      <c r="N101" s="423">
        <f t="shared" si="30"/>
        <v>121.44923399999999</v>
      </c>
      <c r="O101" s="12">
        <v>1</v>
      </c>
      <c r="P101" s="13">
        <v>1</v>
      </c>
      <c r="Q101" s="14">
        <f t="shared" si="31"/>
        <v>1</v>
      </c>
      <c r="R101" s="422">
        <f t="shared" si="32"/>
        <v>6</v>
      </c>
      <c r="S101" s="423">
        <f t="shared" si="33"/>
        <v>121.44923399999999</v>
      </c>
      <c r="T101" s="422">
        <f t="shared" si="34"/>
        <v>26.677813381680117</v>
      </c>
      <c r="U101" s="423">
        <f t="shared" si="35"/>
        <v>3.2399999999999993</v>
      </c>
      <c r="V101" s="317"/>
      <c r="W101" s="322">
        <f t="shared" si="25"/>
        <v>19.567695000000001</v>
      </c>
      <c r="X101" s="397">
        <f t="shared" si="26"/>
        <v>3.3290156445120012E-2</v>
      </c>
      <c r="Y101" s="398">
        <f t="shared" si="28"/>
        <v>19.904617000000002</v>
      </c>
      <c r="Z101" s="396">
        <f t="shared" si="29"/>
        <v>1.6645078222559895E-2</v>
      </c>
    </row>
    <row r="102" spans="1:26" ht="15.75">
      <c r="A102" s="320"/>
      <c r="B102" s="24"/>
      <c r="C102" s="372" t="s">
        <v>152</v>
      </c>
      <c r="D102" s="10">
        <v>135</v>
      </c>
      <c r="E102" s="10" t="s">
        <v>14</v>
      </c>
      <c r="F102" s="10">
        <v>135</v>
      </c>
      <c r="G102" s="10" t="s">
        <v>14</v>
      </c>
      <c r="H102" s="10">
        <v>6</v>
      </c>
      <c r="I102" s="10"/>
      <c r="J102" s="10"/>
      <c r="K102" s="61"/>
      <c r="L102" s="435">
        <f t="shared" si="27"/>
        <v>24.061016160000001</v>
      </c>
      <c r="M102" s="436">
        <v>6000</v>
      </c>
      <c r="N102" s="423">
        <f t="shared" si="30"/>
        <v>144.36609695999999</v>
      </c>
      <c r="O102" s="12">
        <v>1</v>
      </c>
      <c r="P102" s="13">
        <v>1</v>
      </c>
      <c r="Q102" s="14">
        <f t="shared" si="31"/>
        <v>1</v>
      </c>
      <c r="R102" s="422">
        <f t="shared" si="32"/>
        <v>6</v>
      </c>
      <c r="S102" s="423">
        <f t="shared" si="33"/>
        <v>144.36609695999999</v>
      </c>
      <c r="T102" s="422">
        <f t="shared" si="34"/>
        <v>22.442942409793883</v>
      </c>
      <c r="U102" s="423">
        <f t="shared" si="35"/>
        <v>3.2399999999999993</v>
      </c>
      <c r="V102" s="317"/>
      <c r="W102" s="322">
        <f t="shared" si="25"/>
        <v>23.090680800000001</v>
      </c>
      <c r="X102" s="397">
        <f t="shared" si="26"/>
        <v>4.0328112227160373E-2</v>
      </c>
      <c r="Y102" s="398">
        <f t="shared" si="28"/>
        <v>23.575848480000001</v>
      </c>
      <c r="Z102" s="396">
        <f t="shared" si="29"/>
        <v>2.0164056113580187E-2</v>
      </c>
    </row>
    <row r="103" spans="1:26" ht="15.75">
      <c r="A103" s="320"/>
      <c r="B103" s="24"/>
      <c r="C103" s="372" t="s">
        <v>152</v>
      </c>
      <c r="D103" s="10">
        <v>135</v>
      </c>
      <c r="E103" s="10" t="s">
        <v>14</v>
      </c>
      <c r="F103" s="10">
        <v>135</v>
      </c>
      <c r="G103" s="10" t="s">
        <v>14</v>
      </c>
      <c r="H103" s="10">
        <v>8</v>
      </c>
      <c r="I103" s="10"/>
      <c r="J103" s="10"/>
      <c r="K103" s="61"/>
      <c r="L103" s="435">
        <f t="shared" si="27"/>
        <v>31.471139839999996</v>
      </c>
      <c r="M103" s="436">
        <v>6000</v>
      </c>
      <c r="N103" s="423">
        <f t="shared" si="30"/>
        <v>188.82683903999995</v>
      </c>
      <c r="O103" s="12">
        <v>1</v>
      </c>
      <c r="P103" s="13">
        <v>1</v>
      </c>
      <c r="Q103" s="14">
        <f t="shared" si="31"/>
        <v>1</v>
      </c>
      <c r="R103" s="422">
        <f t="shared" si="32"/>
        <v>6</v>
      </c>
      <c r="S103" s="423">
        <f t="shared" si="33"/>
        <v>188.82683903999995</v>
      </c>
      <c r="T103" s="422">
        <f t="shared" si="34"/>
        <v>17.15857775553642</v>
      </c>
      <c r="U103" s="423">
        <f t="shared" si="35"/>
        <v>3.2399999999999989</v>
      </c>
      <c r="V103" s="317"/>
      <c r="W103" s="322">
        <f t="shared" si="25"/>
        <v>29.746099199999996</v>
      </c>
      <c r="X103" s="397">
        <f t="shared" si="26"/>
        <v>5.4813414727593157E-2</v>
      </c>
      <c r="Y103" s="398">
        <f t="shared" si="28"/>
        <v>30.608619519999998</v>
      </c>
      <c r="Z103" s="396">
        <f t="shared" si="29"/>
        <v>2.7406707363796468E-2</v>
      </c>
    </row>
    <row r="104" spans="1:26" ht="15.75">
      <c r="A104" s="320"/>
      <c r="B104" s="24"/>
      <c r="C104" s="372" t="s">
        <v>152</v>
      </c>
      <c r="D104" s="10">
        <v>140</v>
      </c>
      <c r="E104" s="10" t="s">
        <v>14</v>
      </c>
      <c r="F104" s="10">
        <v>140</v>
      </c>
      <c r="G104" s="10" t="s">
        <v>14</v>
      </c>
      <c r="H104" s="10">
        <v>3.5</v>
      </c>
      <c r="I104" s="10"/>
      <c r="J104" s="10"/>
      <c r="K104" s="61"/>
      <c r="L104" s="435">
        <f t="shared" si="27"/>
        <v>14.918804109999998</v>
      </c>
      <c r="M104" s="436">
        <v>6000</v>
      </c>
      <c r="N104" s="423">
        <f t="shared" si="30"/>
        <v>89.512824659999978</v>
      </c>
      <c r="O104" s="12">
        <v>1</v>
      </c>
      <c r="P104" s="13">
        <v>1</v>
      </c>
      <c r="Q104" s="14">
        <f t="shared" si="31"/>
        <v>1</v>
      </c>
      <c r="R104" s="422">
        <f t="shared" si="32"/>
        <v>6</v>
      </c>
      <c r="S104" s="423">
        <f t="shared" si="33"/>
        <v>89.512824659999978</v>
      </c>
      <c r="T104" s="422">
        <f t="shared" si="34"/>
        <v>37.536520747305403</v>
      </c>
      <c r="U104" s="423">
        <f t="shared" si="35"/>
        <v>3.36</v>
      </c>
      <c r="V104" s="317"/>
      <c r="W104" s="322">
        <f t="shared" si="25"/>
        <v>14.588620549999998</v>
      </c>
      <c r="X104" s="397">
        <f t="shared" si="26"/>
        <v>2.2132039375641344E-2</v>
      </c>
      <c r="Y104" s="398">
        <f t="shared" si="28"/>
        <v>14.753712329999999</v>
      </c>
      <c r="Z104" s="396">
        <f t="shared" si="29"/>
        <v>1.1066019687820616E-2</v>
      </c>
    </row>
    <row r="105" spans="1:26" ht="15.75">
      <c r="A105" s="320"/>
      <c r="B105" s="24"/>
      <c r="C105" s="372" t="s">
        <v>152</v>
      </c>
      <c r="D105" s="10">
        <v>140</v>
      </c>
      <c r="E105" s="10" t="s">
        <v>14</v>
      </c>
      <c r="F105" s="10">
        <v>140</v>
      </c>
      <c r="G105" s="10" t="s">
        <v>14</v>
      </c>
      <c r="H105" s="10">
        <v>4</v>
      </c>
      <c r="I105" s="10"/>
      <c r="J105" s="10"/>
      <c r="K105" s="61"/>
      <c r="L105" s="435">
        <f t="shared" si="27"/>
        <v>16.97378496</v>
      </c>
      <c r="M105" s="436">
        <v>6000</v>
      </c>
      <c r="N105" s="423">
        <f t="shared" si="30"/>
        <v>101.84270975999999</v>
      </c>
      <c r="O105" s="12">
        <v>1</v>
      </c>
      <c r="P105" s="13">
        <v>1</v>
      </c>
      <c r="Q105" s="14">
        <f t="shared" si="31"/>
        <v>1</v>
      </c>
      <c r="R105" s="422">
        <f t="shared" si="32"/>
        <v>6</v>
      </c>
      <c r="S105" s="423">
        <f t="shared" si="33"/>
        <v>101.84270975999999</v>
      </c>
      <c r="T105" s="422">
        <f t="shared" si="34"/>
        <v>32.992052233469558</v>
      </c>
      <c r="U105" s="423">
        <f t="shared" si="35"/>
        <v>3.3599999999999994</v>
      </c>
      <c r="V105" s="317"/>
      <c r="W105" s="322">
        <f t="shared" si="25"/>
        <v>16.542524799999999</v>
      </c>
      <c r="X105" s="397">
        <f t="shared" si="26"/>
        <v>2.5407424508811505E-2</v>
      </c>
      <c r="Y105" s="398">
        <f t="shared" si="28"/>
        <v>16.758154879999999</v>
      </c>
      <c r="Z105" s="396">
        <f t="shared" si="29"/>
        <v>1.2703712254405808E-2</v>
      </c>
    </row>
    <row r="106" spans="1:26" ht="15.75">
      <c r="A106" s="320"/>
      <c r="B106" s="24"/>
      <c r="C106" s="372" t="s">
        <v>152</v>
      </c>
      <c r="D106" s="10">
        <v>140</v>
      </c>
      <c r="E106" s="10" t="s">
        <v>14</v>
      </c>
      <c r="F106" s="10">
        <v>140</v>
      </c>
      <c r="G106" s="10" t="s">
        <v>14</v>
      </c>
      <c r="H106" s="10">
        <v>5</v>
      </c>
      <c r="I106" s="10"/>
      <c r="J106" s="10"/>
      <c r="K106" s="61"/>
      <c r="L106" s="435">
        <f t="shared" si="27"/>
        <v>21.026539</v>
      </c>
      <c r="M106" s="436">
        <v>6000</v>
      </c>
      <c r="N106" s="423">
        <f t="shared" si="30"/>
        <v>126.159234</v>
      </c>
      <c r="O106" s="12">
        <v>1</v>
      </c>
      <c r="P106" s="13">
        <v>1</v>
      </c>
      <c r="Q106" s="14">
        <f t="shared" si="31"/>
        <v>1</v>
      </c>
      <c r="R106" s="422">
        <f t="shared" si="32"/>
        <v>6</v>
      </c>
      <c r="S106" s="423">
        <f t="shared" si="33"/>
        <v>126.159234</v>
      </c>
      <c r="T106" s="422">
        <f t="shared" si="34"/>
        <v>26.633008884629088</v>
      </c>
      <c r="U106" s="423">
        <f t="shared" si="35"/>
        <v>3.36</v>
      </c>
      <c r="V106" s="317"/>
      <c r="W106" s="322">
        <f t="shared" si="25"/>
        <v>20.352695000000001</v>
      </c>
      <c r="X106" s="397">
        <f t="shared" si="26"/>
        <v>3.2047309355096365E-2</v>
      </c>
      <c r="Y106" s="398">
        <f t="shared" si="28"/>
        <v>20.689617000000002</v>
      </c>
      <c r="Z106" s="396">
        <f t="shared" si="29"/>
        <v>1.6023654677548071E-2</v>
      </c>
    </row>
    <row r="107" spans="1:26" ht="15.75">
      <c r="A107" s="320"/>
      <c r="B107" s="24"/>
      <c r="C107" s="372" t="s">
        <v>152</v>
      </c>
      <c r="D107" s="10">
        <v>140</v>
      </c>
      <c r="E107" s="10" t="s">
        <v>14</v>
      </c>
      <c r="F107" s="10">
        <v>140</v>
      </c>
      <c r="G107" s="10" t="s">
        <v>14</v>
      </c>
      <c r="H107" s="10">
        <v>6</v>
      </c>
      <c r="I107" s="10"/>
      <c r="J107" s="10"/>
      <c r="K107" s="61"/>
      <c r="L107" s="435">
        <f t="shared" si="27"/>
        <v>25.003016160000001</v>
      </c>
      <c r="M107" s="436">
        <v>6000</v>
      </c>
      <c r="N107" s="423">
        <f t="shared" si="30"/>
        <v>150.01809696000001</v>
      </c>
      <c r="O107" s="12">
        <v>1</v>
      </c>
      <c r="P107" s="13">
        <v>1</v>
      </c>
      <c r="Q107" s="14">
        <f t="shared" si="31"/>
        <v>1</v>
      </c>
      <c r="R107" s="422">
        <f t="shared" si="32"/>
        <v>6</v>
      </c>
      <c r="S107" s="423">
        <f t="shared" si="33"/>
        <v>150.01809696000001</v>
      </c>
      <c r="T107" s="422">
        <f t="shared" si="34"/>
        <v>22.397297846645074</v>
      </c>
      <c r="U107" s="423">
        <f t="shared" si="35"/>
        <v>3.36</v>
      </c>
      <c r="V107" s="317"/>
      <c r="W107" s="322">
        <f t="shared" si="25"/>
        <v>24.032680800000001</v>
      </c>
      <c r="X107" s="397">
        <f t="shared" si="26"/>
        <v>3.8808732266163548E-2</v>
      </c>
      <c r="Y107" s="398">
        <f t="shared" si="28"/>
        <v>24.517848480000001</v>
      </c>
      <c r="Z107" s="396">
        <f t="shared" si="29"/>
        <v>1.9404366133081719E-2</v>
      </c>
    </row>
    <row r="108" spans="1:26" ht="15.75">
      <c r="A108" s="320"/>
      <c r="B108" s="24"/>
      <c r="C108" s="372" t="s">
        <v>152</v>
      </c>
      <c r="D108" s="10">
        <v>140</v>
      </c>
      <c r="E108" s="10" t="s">
        <v>14</v>
      </c>
      <c r="F108" s="10">
        <v>140</v>
      </c>
      <c r="G108" s="10" t="s">
        <v>14</v>
      </c>
      <c r="H108" s="10">
        <v>8</v>
      </c>
      <c r="I108" s="10"/>
      <c r="J108" s="10"/>
      <c r="K108" s="61"/>
      <c r="L108" s="435">
        <f t="shared" si="27"/>
        <v>32.72713984</v>
      </c>
      <c r="M108" s="436">
        <v>6000</v>
      </c>
      <c r="N108" s="423">
        <f t="shared" si="30"/>
        <v>196.36283903999998</v>
      </c>
      <c r="O108" s="12">
        <v>1</v>
      </c>
      <c r="P108" s="13">
        <v>1</v>
      </c>
      <c r="Q108" s="14">
        <f t="shared" si="31"/>
        <v>1</v>
      </c>
      <c r="R108" s="422">
        <f t="shared" si="32"/>
        <v>6</v>
      </c>
      <c r="S108" s="423">
        <f t="shared" si="33"/>
        <v>196.36283903999998</v>
      </c>
      <c r="T108" s="422">
        <f t="shared" si="34"/>
        <v>17.111180590109278</v>
      </c>
      <c r="U108" s="423">
        <f t="shared" si="35"/>
        <v>3.36</v>
      </c>
      <c r="V108" s="317"/>
      <c r="W108" s="322">
        <f t="shared" si="25"/>
        <v>31.0020992</v>
      </c>
      <c r="X108" s="397">
        <f t="shared" si="26"/>
        <v>5.2709789136281548E-2</v>
      </c>
      <c r="Y108" s="398">
        <f t="shared" si="28"/>
        <v>31.864619520000002</v>
      </c>
      <c r="Z108" s="396">
        <f t="shared" si="29"/>
        <v>2.6354894568140774E-2</v>
      </c>
    </row>
    <row r="109" spans="1:26" ht="15.75">
      <c r="A109" s="320"/>
      <c r="B109" s="24"/>
      <c r="C109" s="372" t="s">
        <v>152</v>
      </c>
      <c r="D109" s="10">
        <v>145</v>
      </c>
      <c r="E109" s="10" t="s">
        <v>14</v>
      </c>
      <c r="F109" s="10">
        <v>145</v>
      </c>
      <c r="G109" s="10" t="s">
        <v>14</v>
      </c>
      <c r="H109" s="10">
        <v>3.5</v>
      </c>
      <c r="I109" s="10"/>
      <c r="J109" s="10"/>
      <c r="K109" s="61"/>
      <c r="L109" s="435">
        <f t="shared" si="27"/>
        <v>15.468304109999998</v>
      </c>
      <c r="M109" s="436">
        <v>6000</v>
      </c>
      <c r="N109" s="423">
        <f t="shared" si="30"/>
        <v>92.80982465999999</v>
      </c>
      <c r="O109" s="12">
        <v>1</v>
      </c>
      <c r="P109" s="13">
        <v>1</v>
      </c>
      <c r="Q109" s="14">
        <f t="shared" si="31"/>
        <v>1</v>
      </c>
      <c r="R109" s="422">
        <f t="shared" si="32"/>
        <v>6</v>
      </c>
      <c r="S109" s="423">
        <f t="shared" si="33"/>
        <v>92.80982465999999</v>
      </c>
      <c r="T109" s="422">
        <f t="shared" si="34"/>
        <v>37.496030325977351</v>
      </c>
      <c r="U109" s="423">
        <f t="shared" si="35"/>
        <v>3.48</v>
      </c>
      <c r="V109" s="317"/>
      <c r="W109" s="322">
        <f t="shared" si="25"/>
        <v>15.138120549999998</v>
      </c>
      <c r="X109" s="397">
        <f t="shared" si="26"/>
        <v>2.1345815136033064E-2</v>
      </c>
      <c r="Y109" s="398">
        <f t="shared" si="28"/>
        <v>15.303212329999999</v>
      </c>
      <c r="Z109" s="396">
        <f t="shared" si="29"/>
        <v>1.0672907568016421E-2</v>
      </c>
    </row>
    <row r="110" spans="1:26" ht="15.75">
      <c r="A110" s="320"/>
      <c r="B110" s="24"/>
      <c r="C110" s="372" t="s">
        <v>152</v>
      </c>
      <c r="D110" s="10">
        <v>145</v>
      </c>
      <c r="E110" s="10" t="s">
        <v>14</v>
      </c>
      <c r="F110" s="10">
        <v>145</v>
      </c>
      <c r="G110" s="10" t="s">
        <v>14</v>
      </c>
      <c r="H110" s="10">
        <v>4</v>
      </c>
      <c r="I110" s="10"/>
      <c r="J110" s="10"/>
      <c r="K110" s="61"/>
      <c r="L110" s="435">
        <f t="shared" si="27"/>
        <v>17.60178496</v>
      </c>
      <c r="M110" s="436">
        <v>6000</v>
      </c>
      <c r="N110" s="423">
        <f t="shared" si="30"/>
        <v>105.61070975999999</v>
      </c>
      <c r="O110" s="12">
        <v>1</v>
      </c>
      <c r="P110" s="13">
        <v>1</v>
      </c>
      <c r="Q110" s="14">
        <f t="shared" si="31"/>
        <v>1</v>
      </c>
      <c r="R110" s="422">
        <f t="shared" si="32"/>
        <v>6</v>
      </c>
      <c r="S110" s="423">
        <f t="shared" si="33"/>
        <v>105.61070975999999</v>
      </c>
      <c r="T110" s="422">
        <f t="shared" si="34"/>
        <v>32.951203603387277</v>
      </c>
      <c r="U110" s="423">
        <f t="shared" si="35"/>
        <v>3.4799999999999995</v>
      </c>
      <c r="V110" s="317"/>
      <c r="W110" s="322">
        <f t="shared" si="25"/>
        <v>17.170524799999999</v>
      </c>
      <c r="X110" s="397">
        <f t="shared" si="26"/>
        <v>2.4500933341705888E-2</v>
      </c>
      <c r="Y110" s="398">
        <f t="shared" si="28"/>
        <v>17.386154879999999</v>
      </c>
      <c r="Z110" s="396">
        <f t="shared" si="29"/>
        <v>1.2250466670852944E-2</v>
      </c>
    </row>
    <row r="111" spans="1:26" ht="15.75">
      <c r="A111" s="320"/>
      <c r="B111" s="24"/>
      <c r="C111" s="372" t="s">
        <v>152</v>
      </c>
      <c r="D111" s="10">
        <v>145</v>
      </c>
      <c r="E111" s="10" t="s">
        <v>14</v>
      </c>
      <c r="F111" s="10">
        <v>145</v>
      </c>
      <c r="G111" s="10" t="s">
        <v>14</v>
      </c>
      <c r="H111" s="10">
        <v>5</v>
      </c>
      <c r="I111" s="10"/>
      <c r="J111" s="10"/>
      <c r="K111" s="61"/>
      <c r="L111" s="435">
        <f t="shared" si="27"/>
        <v>21.811539</v>
      </c>
      <c r="M111" s="436">
        <v>6000</v>
      </c>
      <c r="N111" s="423">
        <f t="shared" si="30"/>
        <v>130.86923400000001</v>
      </c>
      <c r="O111" s="12">
        <v>1</v>
      </c>
      <c r="P111" s="13">
        <v>1</v>
      </c>
      <c r="Q111" s="14">
        <f t="shared" si="31"/>
        <v>1</v>
      </c>
      <c r="R111" s="422">
        <f t="shared" si="32"/>
        <v>6</v>
      </c>
      <c r="S111" s="423">
        <f t="shared" si="33"/>
        <v>130.86923400000001</v>
      </c>
      <c r="T111" s="422">
        <f t="shared" si="34"/>
        <v>26.591429426415072</v>
      </c>
      <c r="U111" s="423">
        <f t="shared" si="35"/>
        <v>3.48</v>
      </c>
      <c r="V111" s="317"/>
      <c r="W111" s="322">
        <f t="shared" si="25"/>
        <v>21.137695000000001</v>
      </c>
      <c r="X111" s="397">
        <f t="shared" si="26"/>
        <v>3.0893922707608934E-2</v>
      </c>
      <c r="Y111" s="398">
        <f t="shared" si="28"/>
        <v>21.474617000000002</v>
      </c>
      <c r="Z111" s="396">
        <f t="shared" si="29"/>
        <v>1.5446961353804411E-2</v>
      </c>
    </row>
    <row r="112" spans="1:26" ht="15.75">
      <c r="A112" s="320"/>
      <c r="B112" s="24"/>
      <c r="C112" s="372" t="s">
        <v>152</v>
      </c>
      <c r="D112" s="10">
        <v>145</v>
      </c>
      <c r="E112" s="10" t="s">
        <v>14</v>
      </c>
      <c r="F112" s="10">
        <v>145</v>
      </c>
      <c r="G112" s="10" t="s">
        <v>14</v>
      </c>
      <c r="H112" s="10">
        <v>6</v>
      </c>
      <c r="I112" s="10"/>
      <c r="J112" s="10"/>
      <c r="K112" s="61"/>
      <c r="L112" s="435">
        <f t="shared" si="27"/>
        <v>25.945016160000002</v>
      </c>
      <c r="M112" s="436">
        <v>6000</v>
      </c>
      <c r="N112" s="423">
        <f>L112*M112/1000</f>
        <v>155.67009696</v>
      </c>
      <c r="O112" s="12">
        <v>1</v>
      </c>
      <c r="P112" s="13">
        <v>1</v>
      </c>
      <c r="Q112" s="14">
        <f>O112*P112</f>
        <v>1</v>
      </c>
      <c r="R112" s="422">
        <f>M112*Q112/1000</f>
        <v>6</v>
      </c>
      <c r="S112" s="423">
        <f>N112*Q112</f>
        <v>155.67009696</v>
      </c>
      <c r="T112" s="422">
        <f>(D112+F112)*2/L112</f>
        <v>22.354967768114118</v>
      </c>
      <c r="U112" s="423">
        <f>T112*S112/1000</f>
        <v>3.4799999999999995</v>
      </c>
      <c r="V112" s="317"/>
      <c r="W112" s="322">
        <f t="shared" si="25"/>
        <v>24.974680800000002</v>
      </c>
      <c r="X112" s="397">
        <f t="shared" si="26"/>
        <v>3.7399682236312737E-2</v>
      </c>
      <c r="Y112" s="398">
        <f t="shared" si="28"/>
        <v>25.459848480000002</v>
      </c>
      <c r="Z112" s="396">
        <f t="shared" si="29"/>
        <v>1.8699841118156368E-2</v>
      </c>
    </row>
    <row r="113" spans="1:26" ht="15.75">
      <c r="A113" s="320"/>
      <c r="B113" s="24"/>
      <c r="C113" s="372" t="s">
        <v>152</v>
      </c>
      <c r="D113" s="10">
        <v>145</v>
      </c>
      <c r="E113" s="10" t="s">
        <v>14</v>
      </c>
      <c r="F113" s="10">
        <v>145</v>
      </c>
      <c r="G113" s="10" t="s">
        <v>14</v>
      </c>
      <c r="H113" s="10">
        <v>8</v>
      </c>
      <c r="I113" s="10"/>
      <c r="J113" s="10"/>
      <c r="K113" s="61"/>
      <c r="L113" s="435">
        <f t="shared" si="27"/>
        <v>33.98313984</v>
      </c>
      <c r="M113" s="436">
        <v>6000</v>
      </c>
      <c r="N113" s="423">
        <f>L113*M113/1000</f>
        <v>203.89883903999998</v>
      </c>
      <c r="O113" s="12">
        <v>1</v>
      </c>
      <c r="P113" s="13">
        <v>1</v>
      </c>
      <c r="Q113" s="14">
        <f>O113*P113</f>
        <v>1</v>
      </c>
      <c r="R113" s="422">
        <f>M113*Q113/1000</f>
        <v>6</v>
      </c>
      <c r="S113" s="423">
        <f>N113*Q113</f>
        <v>203.89883903999998</v>
      </c>
      <c r="T113" s="422">
        <f>(D113+F113)*2/L113</f>
        <v>17.067286976152467</v>
      </c>
      <c r="U113" s="423">
        <f>T113*S113/1000</f>
        <v>3.48</v>
      </c>
      <c r="V113" s="317"/>
      <c r="W113" s="322">
        <f t="shared" si="25"/>
        <v>32.258099200000004</v>
      </c>
      <c r="X113" s="397">
        <f t="shared" si="26"/>
        <v>5.0761661462768393E-2</v>
      </c>
      <c r="Y113" s="398">
        <f t="shared" si="28"/>
        <v>33.120619519999998</v>
      </c>
      <c r="Z113" s="396">
        <f t="shared" si="29"/>
        <v>2.5380830731384307E-2</v>
      </c>
    </row>
    <row r="114" spans="1:26" ht="15.75">
      <c r="A114" s="320"/>
      <c r="B114" s="24"/>
      <c r="C114" s="372" t="s">
        <v>152</v>
      </c>
      <c r="D114" s="10">
        <v>150</v>
      </c>
      <c r="E114" s="10" t="s">
        <v>14</v>
      </c>
      <c r="F114" s="10">
        <v>150</v>
      </c>
      <c r="G114" s="10" t="s">
        <v>14</v>
      </c>
      <c r="H114" s="10">
        <v>4</v>
      </c>
      <c r="I114" s="10"/>
      <c r="J114" s="10"/>
      <c r="K114" s="61"/>
      <c r="L114" s="435">
        <f t="shared" si="27"/>
        <v>18.22978496</v>
      </c>
      <c r="M114" s="436">
        <v>6000</v>
      </c>
      <c r="N114" s="423">
        <f>L114*M114/1000</f>
        <v>109.37870975999999</v>
      </c>
      <c r="O114" s="12">
        <v>1</v>
      </c>
      <c r="P114" s="13">
        <v>1</v>
      </c>
      <c r="Q114" s="14">
        <f>O114*P114</f>
        <v>1</v>
      </c>
      <c r="R114" s="422">
        <f>M114*Q114/1000</f>
        <v>6</v>
      </c>
      <c r="S114" s="423">
        <f>N114*Q114</f>
        <v>109.37870975999999</v>
      </c>
      <c r="T114" s="422">
        <f>(D114+F114)*2/L114</f>
        <v>32.913169371801523</v>
      </c>
      <c r="U114" s="423">
        <f>T114*S114/1000</f>
        <v>3.6</v>
      </c>
      <c r="V114" s="317"/>
      <c r="W114" s="322">
        <f t="shared" si="25"/>
        <v>17.798524799999999</v>
      </c>
      <c r="X114" s="397">
        <f t="shared" si="26"/>
        <v>2.3656897815650391E-2</v>
      </c>
      <c r="Y114" s="398">
        <f t="shared" si="28"/>
        <v>18.01415488</v>
      </c>
      <c r="Z114" s="396">
        <f t="shared" si="29"/>
        <v>1.1828448907825195E-2</v>
      </c>
    </row>
    <row r="115" spans="1:26" ht="15.75">
      <c r="A115" s="320"/>
      <c r="B115" s="24"/>
      <c r="C115" s="372" t="s">
        <v>152</v>
      </c>
      <c r="D115" s="10">
        <v>150</v>
      </c>
      <c r="E115" s="10" t="s">
        <v>14</v>
      </c>
      <c r="F115" s="10">
        <v>150</v>
      </c>
      <c r="G115" s="10" t="s">
        <v>14</v>
      </c>
      <c r="H115" s="10">
        <v>5</v>
      </c>
      <c r="I115" s="10"/>
      <c r="J115" s="10"/>
      <c r="K115" s="61"/>
      <c r="L115" s="435">
        <f t="shared" si="27"/>
        <v>22.596539</v>
      </c>
      <c r="M115" s="436">
        <v>6000</v>
      </c>
      <c r="N115" s="423">
        <f>L115*M115/1000</f>
        <v>135.57923399999999</v>
      </c>
      <c r="O115" s="12">
        <v>1</v>
      </c>
      <c r="P115" s="13">
        <v>1</v>
      </c>
      <c r="Q115" s="14">
        <f>O115*P115</f>
        <v>1</v>
      </c>
      <c r="R115" s="422">
        <f>M115*Q115/1000</f>
        <v>6</v>
      </c>
      <c r="S115" s="423">
        <f>N115*Q115</f>
        <v>135.57923399999999</v>
      </c>
      <c r="T115" s="422">
        <f>(D115+F115)*2/L115</f>
        <v>26.552738895102475</v>
      </c>
      <c r="U115" s="423">
        <f>T115*S115/1000</f>
        <v>3.5999999999999996</v>
      </c>
      <c r="V115" s="317"/>
      <c r="W115" s="322">
        <f t="shared" si="25"/>
        <v>21.922695000000001</v>
      </c>
      <c r="X115" s="397">
        <f t="shared" si="26"/>
        <v>2.982067298005231E-2</v>
      </c>
      <c r="Y115" s="398">
        <f t="shared" si="28"/>
        <v>22.259617000000002</v>
      </c>
      <c r="Z115" s="396">
        <f t="shared" si="29"/>
        <v>1.4910336490026044E-2</v>
      </c>
    </row>
    <row r="116" spans="1:26" ht="15.75">
      <c r="A116" s="320"/>
      <c r="B116" s="24"/>
      <c r="C116" s="372" t="s">
        <v>152</v>
      </c>
      <c r="D116" s="10">
        <v>150</v>
      </c>
      <c r="E116" s="10" t="s">
        <v>14</v>
      </c>
      <c r="F116" s="10">
        <v>150</v>
      </c>
      <c r="G116" s="10" t="s">
        <v>14</v>
      </c>
      <c r="H116" s="10">
        <v>6</v>
      </c>
      <c r="I116" s="10"/>
      <c r="J116" s="10"/>
      <c r="K116" s="61"/>
      <c r="L116" s="435">
        <f t="shared" si="27"/>
        <v>26.887016160000002</v>
      </c>
      <c r="M116" s="436">
        <v>6000</v>
      </c>
      <c r="N116" s="423">
        <f t="shared" ref="N116:N143" si="36">L116*M116/1000</f>
        <v>161.32209696000001</v>
      </c>
      <c r="O116" s="12">
        <v>1</v>
      </c>
      <c r="P116" s="13">
        <v>1</v>
      </c>
      <c r="Q116" s="14">
        <f t="shared" ref="Q116:Q143" si="37">O116*P116</f>
        <v>1</v>
      </c>
      <c r="R116" s="422">
        <f t="shared" ref="R116:R143" si="38">M116*Q116/1000</f>
        <v>6</v>
      </c>
      <c r="S116" s="423">
        <f t="shared" ref="S116:S143" si="39">N116*Q116</f>
        <v>161.32209696000001</v>
      </c>
      <c r="T116" s="422">
        <f t="shared" ref="T116:T143" si="40">(D116+F116)*2/L116</f>
        <v>22.315603800343755</v>
      </c>
      <c r="U116" s="423">
        <f t="shared" ref="U116:U143" si="41">T116*S116/1000</f>
        <v>3.6</v>
      </c>
      <c r="V116" s="317"/>
      <c r="W116" s="322">
        <f t="shared" si="25"/>
        <v>25.916680800000002</v>
      </c>
      <c r="X116" s="397">
        <f t="shared" si="26"/>
        <v>3.6089365745373247E-2</v>
      </c>
      <c r="Y116" s="398">
        <f t="shared" si="28"/>
        <v>26.401848480000002</v>
      </c>
      <c r="Z116" s="396">
        <f t="shared" si="29"/>
        <v>1.8044682872686568E-2</v>
      </c>
    </row>
    <row r="117" spans="1:26" ht="15.75">
      <c r="A117" s="320"/>
      <c r="B117" s="24"/>
      <c r="C117" s="372" t="s">
        <v>152</v>
      </c>
      <c r="D117" s="10">
        <v>150</v>
      </c>
      <c r="E117" s="10" t="s">
        <v>14</v>
      </c>
      <c r="F117" s="10">
        <v>150</v>
      </c>
      <c r="G117" s="10" t="s">
        <v>14</v>
      </c>
      <c r="H117" s="10">
        <v>8</v>
      </c>
      <c r="I117" s="10"/>
      <c r="J117" s="10"/>
      <c r="K117" s="61"/>
      <c r="L117" s="435">
        <f t="shared" si="27"/>
        <v>35.23913984</v>
      </c>
      <c r="M117" s="436">
        <v>6000</v>
      </c>
      <c r="N117" s="423">
        <f t="shared" si="36"/>
        <v>211.43483903999999</v>
      </c>
      <c r="O117" s="12">
        <v>1</v>
      </c>
      <c r="P117" s="13">
        <v>1</v>
      </c>
      <c r="Q117" s="14">
        <f t="shared" si="37"/>
        <v>1</v>
      </c>
      <c r="R117" s="422">
        <f t="shared" si="38"/>
        <v>6</v>
      </c>
      <c r="S117" s="423">
        <f t="shared" si="39"/>
        <v>211.43483903999999</v>
      </c>
      <c r="T117" s="422">
        <f t="shared" si="40"/>
        <v>17.02652229095953</v>
      </c>
      <c r="U117" s="423">
        <f t="shared" si="41"/>
        <v>3.6</v>
      </c>
      <c r="V117" s="317"/>
      <c r="W117" s="322">
        <f t="shared" si="25"/>
        <v>33.514099200000004</v>
      </c>
      <c r="X117" s="397">
        <f t="shared" si="26"/>
        <v>4.8952404849618381E-2</v>
      </c>
      <c r="Y117" s="398">
        <f t="shared" si="28"/>
        <v>34.376619519999998</v>
      </c>
      <c r="Z117" s="396">
        <f t="shared" si="29"/>
        <v>2.4476202424809301E-2</v>
      </c>
    </row>
    <row r="118" spans="1:26" ht="15.75">
      <c r="A118" s="320"/>
      <c r="B118" s="24"/>
      <c r="C118" s="372" t="s">
        <v>152</v>
      </c>
      <c r="D118" s="10">
        <v>155</v>
      </c>
      <c r="E118" s="10" t="s">
        <v>14</v>
      </c>
      <c r="F118" s="10">
        <v>155</v>
      </c>
      <c r="G118" s="10" t="s">
        <v>14</v>
      </c>
      <c r="H118" s="10">
        <v>4</v>
      </c>
      <c r="I118" s="10"/>
      <c r="J118" s="10"/>
      <c r="K118" s="61"/>
      <c r="L118" s="435">
        <f t="shared" si="27"/>
        <v>18.85778496</v>
      </c>
      <c r="M118" s="436">
        <v>6000</v>
      </c>
      <c r="N118" s="423">
        <f t="shared" si="36"/>
        <v>113.14670975999999</v>
      </c>
      <c r="O118" s="12">
        <v>1</v>
      </c>
      <c r="P118" s="13">
        <v>1</v>
      </c>
      <c r="Q118" s="14">
        <f t="shared" si="37"/>
        <v>1</v>
      </c>
      <c r="R118" s="422">
        <f t="shared" si="38"/>
        <v>6</v>
      </c>
      <c r="S118" s="423">
        <f t="shared" si="39"/>
        <v>113.14670975999999</v>
      </c>
      <c r="T118" s="422">
        <f t="shared" si="40"/>
        <v>32.877668364291289</v>
      </c>
      <c r="U118" s="423">
        <f t="shared" si="41"/>
        <v>3.72</v>
      </c>
      <c r="V118" s="317"/>
      <c r="W118" s="322">
        <f t="shared" si="25"/>
        <v>18.426524799999999</v>
      </c>
      <c r="X118" s="397">
        <f t="shared" si="26"/>
        <v>2.2869078256792297E-2</v>
      </c>
      <c r="Y118" s="398">
        <f t="shared" si="28"/>
        <v>18.64215488</v>
      </c>
      <c r="Z118" s="396">
        <f t="shared" si="29"/>
        <v>1.1434539128396093E-2</v>
      </c>
    </row>
    <row r="119" spans="1:26" ht="15.75">
      <c r="A119" s="320"/>
      <c r="B119" s="24"/>
      <c r="C119" s="372" t="s">
        <v>152</v>
      </c>
      <c r="D119" s="10">
        <v>155</v>
      </c>
      <c r="E119" s="10" t="s">
        <v>14</v>
      </c>
      <c r="F119" s="10">
        <v>155</v>
      </c>
      <c r="G119" s="10" t="s">
        <v>14</v>
      </c>
      <c r="H119" s="10">
        <v>5</v>
      </c>
      <c r="I119" s="10"/>
      <c r="J119" s="10"/>
      <c r="K119" s="61"/>
      <c r="L119" s="435">
        <f t="shared" si="27"/>
        <v>23.381539</v>
      </c>
      <c r="M119" s="436">
        <v>6000</v>
      </c>
      <c r="N119" s="423">
        <f t="shared" si="36"/>
        <v>140.28923399999999</v>
      </c>
      <c r="O119" s="12">
        <v>1</v>
      </c>
      <c r="P119" s="13">
        <v>1</v>
      </c>
      <c r="Q119" s="14">
        <f t="shared" si="37"/>
        <v>1</v>
      </c>
      <c r="R119" s="422">
        <f t="shared" si="38"/>
        <v>6</v>
      </c>
      <c r="S119" s="423">
        <f t="shared" si="39"/>
        <v>140.28923399999999</v>
      </c>
      <c r="T119" s="422">
        <f t="shared" si="40"/>
        <v>26.516646316566245</v>
      </c>
      <c r="U119" s="423">
        <f t="shared" si="41"/>
        <v>3.72</v>
      </c>
      <c r="V119" s="317"/>
      <c r="W119" s="322">
        <f t="shared" si="25"/>
        <v>22.707695000000001</v>
      </c>
      <c r="X119" s="397">
        <f t="shared" si="26"/>
        <v>2.881948874280682E-2</v>
      </c>
      <c r="Y119" s="398">
        <f t="shared" si="28"/>
        <v>23.044617000000002</v>
      </c>
      <c r="Z119" s="396">
        <f t="shared" si="29"/>
        <v>1.4409744371403299E-2</v>
      </c>
    </row>
    <row r="120" spans="1:26" ht="15.75">
      <c r="A120" s="320"/>
      <c r="B120" s="24"/>
      <c r="C120" s="372" t="s">
        <v>152</v>
      </c>
      <c r="D120" s="10">
        <v>155</v>
      </c>
      <c r="E120" s="10" t="s">
        <v>14</v>
      </c>
      <c r="F120" s="10">
        <v>155</v>
      </c>
      <c r="G120" s="10" t="s">
        <v>14</v>
      </c>
      <c r="H120" s="10">
        <v>6</v>
      </c>
      <c r="I120" s="10"/>
      <c r="J120" s="10"/>
      <c r="K120" s="61"/>
      <c r="L120" s="435">
        <f t="shared" si="27"/>
        <v>27.829016160000002</v>
      </c>
      <c r="M120" s="436">
        <v>6000</v>
      </c>
      <c r="N120" s="423">
        <f t="shared" si="36"/>
        <v>166.97409696000003</v>
      </c>
      <c r="O120" s="12">
        <v>1</v>
      </c>
      <c r="P120" s="13">
        <v>1</v>
      </c>
      <c r="Q120" s="14">
        <f t="shared" si="37"/>
        <v>1</v>
      </c>
      <c r="R120" s="422">
        <f t="shared" si="38"/>
        <v>6</v>
      </c>
      <c r="S120" s="423">
        <f t="shared" si="39"/>
        <v>166.97409696000003</v>
      </c>
      <c r="T120" s="422">
        <f t="shared" si="40"/>
        <v>22.27890473868624</v>
      </c>
      <c r="U120" s="423">
        <f t="shared" si="41"/>
        <v>3.7200000000000006</v>
      </c>
      <c r="V120" s="317"/>
      <c r="W120" s="322">
        <f t="shared" si="25"/>
        <v>26.858680800000002</v>
      </c>
      <c r="X120" s="397">
        <f t="shared" si="26"/>
        <v>3.4867756532288463E-2</v>
      </c>
      <c r="Y120" s="398">
        <f t="shared" si="28"/>
        <v>27.343848480000002</v>
      </c>
      <c r="Z120" s="396">
        <f t="shared" si="29"/>
        <v>1.7433878266144176E-2</v>
      </c>
    </row>
    <row r="121" spans="1:26" ht="15.75">
      <c r="A121" s="320"/>
      <c r="B121" s="24"/>
      <c r="C121" s="372" t="s">
        <v>152</v>
      </c>
      <c r="D121" s="10">
        <v>155</v>
      </c>
      <c r="E121" s="10" t="s">
        <v>14</v>
      </c>
      <c r="F121" s="10">
        <v>155</v>
      </c>
      <c r="G121" s="10" t="s">
        <v>14</v>
      </c>
      <c r="H121" s="10">
        <v>8</v>
      </c>
      <c r="I121" s="10"/>
      <c r="J121" s="10"/>
      <c r="K121" s="61"/>
      <c r="L121" s="435">
        <f t="shared" si="27"/>
        <v>36.49513984</v>
      </c>
      <c r="M121" s="436">
        <v>6000</v>
      </c>
      <c r="N121" s="423">
        <f t="shared" si="36"/>
        <v>218.97083903999999</v>
      </c>
      <c r="O121" s="12">
        <v>1</v>
      </c>
      <c r="P121" s="13">
        <v>1</v>
      </c>
      <c r="Q121" s="14">
        <f t="shared" si="37"/>
        <v>1</v>
      </c>
      <c r="R121" s="422">
        <f t="shared" si="38"/>
        <v>6</v>
      </c>
      <c r="S121" s="423">
        <f t="shared" si="39"/>
        <v>218.97083903999999</v>
      </c>
      <c r="T121" s="422">
        <f t="shared" si="40"/>
        <v>16.988563483197218</v>
      </c>
      <c r="U121" s="423">
        <f t="shared" si="41"/>
        <v>3.7199999999999998</v>
      </c>
      <c r="V121" s="317"/>
      <c r="W121" s="322">
        <f t="shared" si="25"/>
        <v>34.770099200000004</v>
      </c>
      <c r="X121" s="397">
        <f t="shared" si="26"/>
        <v>4.7267681328605038E-2</v>
      </c>
      <c r="Y121" s="398">
        <f t="shared" si="28"/>
        <v>35.632619519999999</v>
      </c>
      <c r="Z121" s="396">
        <f t="shared" si="29"/>
        <v>2.363384066430263E-2</v>
      </c>
    </row>
    <row r="122" spans="1:26" ht="15.75">
      <c r="A122" s="320"/>
      <c r="B122" s="24"/>
      <c r="C122" s="372" t="s">
        <v>152</v>
      </c>
      <c r="D122" s="10">
        <v>160</v>
      </c>
      <c r="E122" s="10" t="s">
        <v>14</v>
      </c>
      <c r="F122" s="10">
        <v>160</v>
      </c>
      <c r="G122" s="10" t="s">
        <v>14</v>
      </c>
      <c r="H122" s="10">
        <v>4</v>
      </c>
      <c r="I122" s="10"/>
      <c r="J122" s="10"/>
      <c r="K122" s="61"/>
      <c r="L122" s="435">
        <f t="shared" si="27"/>
        <v>19.48578496</v>
      </c>
      <c r="M122" s="436">
        <v>6000</v>
      </c>
      <c r="N122" s="423">
        <f t="shared" si="36"/>
        <v>116.91470975999999</v>
      </c>
      <c r="O122" s="12">
        <v>1</v>
      </c>
      <c r="P122" s="13">
        <v>1</v>
      </c>
      <c r="Q122" s="14">
        <f t="shared" si="37"/>
        <v>1</v>
      </c>
      <c r="R122" s="422">
        <f t="shared" si="38"/>
        <v>6</v>
      </c>
      <c r="S122" s="423">
        <f t="shared" si="39"/>
        <v>116.91470975999999</v>
      </c>
      <c r="T122" s="422">
        <f t="shared" si="40"/>
        <v>32.844455653892219</v>
      </c>
      <c r="U122" s="423">
        <f t="shared" si="41"/>
        <v>3.8399999999999994</v>
      </c>
      <c r="V122" s="317"/>
      <c r="W122" s="322">
        <f t="shared" si="25"/>
        <v>19.054524799999999</v>
      </c>
      <c r="X122" s="397">
        <f t="shared" si="26"/>
        <v>2.2132039375641344E-2</v>
      </c>
      <c r="Y122" s="398">
        <f t="shared" si="28"/>
        <v>19.27015488</v>
      </c>
      <c r="Z122" s="396">
        <f t="shared" si="29"/>
        <v>1.1066019687820727E-2</v>
      </c>
    </row>
    <row r="123" spans="1:26" ht="15.75">
      <c r="A123" s="320"/>
      <c r="B123" s="24"/>
      <c r="C123" s="372" t="s">
        <v>152</v>
      </c>
      <c r="D123" s="10">
        <v>160</v>
      </c>
      <c r="E123" s="10" t="s">
        <v>14</v>
      </c>
      <c r="F123" s="10">
        <v>160</v>
      </c>
      <c r="G123" s="10" t="s">
        <v>14</v>
      </c>
      <c r="H123" s="10">
        <v>5</v>
      </c>
      <c r="I123" s="10"/>
      <c r="J123" s="10"/>
      <c r="K123" s="61"/>
      <c r="L123" s="435">
        <f t="shared" si="27"/>
        <v>24.166539</v>
      </c>
      <c r="M123" s="436">
        <v>6000</v>
      </c>
      <c r="N123" s="423">
        <f t="shared" si="36"/>
        <v>144.999234</v>
      </c>
      <c r="O123" s="12">
        <v>1</v>
      </c>
      <c r="P123" s="13">
        <v>1</v>
      </c>
      <c r="Q123" s="14">
        <f t="shared" si="37"/>
        <v>1</v>
      </c>
      <c r="R123" s="422">
        <f t="shared" si="38"/>
        <v>6</v>
      </c>
      <c r="S123" s="423">
        <f t="shared" si="39"/>
        <v>144.999234</v>
      </c>
      <c r="T123" s="422">
        <f t="shared" si="40"/>
        <v>26.482898523450132</v>
      </c>
      <c r="U123" s="423">
        <f t="shared" si="41"/>
        <v>3.84</v>
      </c>
      <c r="V123" s="317"/>
      <c r="W123" s="322">
        <f t="shared" si="25"/>
        <v>23.492695000000001</v>
      </c>
      <c r="X123" s="397">
        <f t="shared" si="26"/>
        <v>2.7883347300993289E-2</v>
      </c>
      <c r="Y123" s="398">
        <f t="shared" si="28"/>
        <v>23.829617000000002</v>
      </c>
      <c r="Z123" s="396">
        <f t="shared" si="29"/>
        <v>1.3941673650496589E-2</v>
      </c>
    </row>
    <row r="124" spans="1:26" ht="15.75">
      <c r="A124" s="320"/>
      <c r="B124" s="24"/>
      <c r="C124" s="372" t="s">
        <v>152</v>
      </c>
      <c r="D124" s="10">
        <v>160</v>
      </c>
      <c r="E124" s="10" t="s">
        <v>14</v>
      </c>
      <c r="F124" s="10">
        <v>160</v>
      </c>
      <c r="G124" s="10" t="s">
        <v>14</v>
      </c>
      <c r="H124" s="10">
        <v>6</v>
      </c>
      <c r="I124" s="10"/>
      <c r="J124" s="10"/>
      <c r="K124" s="61"/>
      <c r="L124" s="435">
        <f t="shared" si="27"/>
        <v>28.771016160000002</v>
      </c>
      <c r="M124" s="436">
        <v>6000</v>
      </c>
      <c r="N124" s="423">
        <f t="shared" si="36"/>
        <v>172.62609696000001</v>
      </c>
      <c r="O124" s="12">
        <v>1</v>
      </c>
      <c r="P124" s="13">
        <v>1</v>
      </c>
      <c r="Q124" s="14">
        <f t="shared" si="37"/>
        <v>1</v>
      </c>
      <c r="R124" s="422">
        <f t="shared" si="38"/>
        <v>6</v>
      </c>
      <c r="S124" s="423">
        <f t="shared" si="39"/>
        <v>172.62609696000001</v>
      </c>
      <c r="T124" s="422">
        <f t="shared" si="40"/>
        <v>22.244608825801027</v>
      </c>
      <c r="U124" s="423">
        <f t="shared" si="41"/>
        <v>3.84</v>
      </c>
      <c r="V124" s="317"/>
      <c r="W124" s="322">
        <f t="shared" si="25"/>
        <v>27.800680800000002</v>
      </c>
      <c r="X124" s="397">
        <f t="shared" si="26"/>
        <v>3.3726141426629441E-2</v>
      </c>
      <c r="Y124" s="398">
        <f t="shared" si="28"/>
        <v>28.285848480000002</v>
      </c>
      <c r="Z124" s="396">
        <f t="shared" si="29"/>
        <v>1.6863070713314721E-2</v>
      </c>
    </row>
    <row r="125" spans="1:26" ht="15.75">
      <c r="A125" s="320"/>
      <c r="B125" s="24"/>
      <c r="C125" s="372" t="s">
        <v>152</v>
      </c>
      <c r="D125" s="10">
        <v>160</v>
      </c>
      <c r="E125" s="10" t="s">
        <v>14</v>
      </c>
      <c r="F125" s="10">
        <v>160</v>
      </c>
      <c r="G125" s="10" t="s">
        <v>14</v>
      </c>
      <c r="H125" s="10">
        <v>8</v>
      </c>
      <c r="I125" s="10"/>
      <c r="J125" s="10"/>
      <c r="K125" s="61"/>
      <c r="L125" s="435">
        <f t="shared" si="27"/>
        <v>37.75113984</v>
      </c>
      <c r="M125" s="436">
        <v>6000</v>
      </c>
      <c r="N125" s="423">
        <f t="shared" si="36"/>
        <v>226.50683903999999</v>
      </c>
      <c r="O125" s="12">
        <v>1</v>
      </c>
      <c r="P125" s="13">
        <v>1</v>
      </c>
      <c r="Q125" s="14">
        <f t="shared" si="37"/>
        <v>1</v>
      </c>
      <c r="R125" s="422">
        <f t="shared" si="38"/>
        <v>6</v>
      </c>
      <c r="S125" s="423">
        <f t="shared" si="39"/>
        <v>226.50683903999999</v>
      </c>
      <c r="T125" s="422">
        <f t="shared" si="40"/>
        <v>16.95313049387385</v>
      </c>
      <c r="U125" s="423">
        <f t="shared" si="41"/>
        <v>3.8399999999999994</v>
      </c>
      <c r="V125" s="317"/>
      <c r="W125" s="322">
        <f t="shared" si="25"/>
        <v>36.026099200000004</v>
      </c>
      <c r="X125" s="397">
        <f t="shared" si="26"/>
        <v>4.5695061058055653E-2</v>
      </c>
      <c r="Y125" s="398">
        <f t="shared" si="28"/>
        <v>36.888619519999999</v>
      </c>
      <c r="Z125" s="396">
        <f t="shared" si="29"/>
        <v>2.2847530529027882E-2</v>
      </c>
    </row>
    <row r="126" spans="1:26" ht="15.75">
      <c r="A126" s="320"/>
      <c r="B126" s="24"/>
      <c r="C126" s="372" t="s">
        <v>152</v>
      </c>
      <c r="D126" s="10">
        <v>165</v>
      </c>
      <c r="E126" s="10" t="s">
        <v>14</v>
      </c>
      <c r="F126" s="10">
        <v>165</v>
      </c>
      <c r="G126" s="10" t="s">
        <v>14</v>
      </c>
      <c r="H126" s="10">
        <v>4</v>
      </c>
      <c r="I126" s="10"/>
      <c r="J126" s="10"/>
      <c r="K126" s="61"/>
      <c r="L126" s="435">
        <f t="shared" si="27"/>
        <v>20.11378496</v>
      </c>
      <c r="M126" s="436">
        <v>6000</v>
      </c>
      <c r="N126" s="423">
        <f t="shared" si="36"/>
        <v>120.68270975999999</v>
      </c>
      <c r="O126" s="12">
        <v>1</v>
      </c>
      <c r="P126" s="13">
        <v>1</v>
      </c>
      <c r="Q126" s="14">
        <f t="shared" si="37"/>
        <v>1</v>
      </c>
      <c r="R126" s="422">
        <f t="shared" si="38"/>
        <v>6</v>
      </c>
      <c r="S126" s="423">
        <f t="shared" si="39"/>
        <v>120.68270975999999</v>
      </c>
      <c r="T126" s="422">
        <f t="shared" si="40"/>
        <v>32.813316902439432</v>
      </c>
      <c r="U126" s="423">
        <f t="shared" si="41"/>
        <v>3.96</v>
      </c>
      <c r="V126" s="317"/>
      <c r="W126" s="322">
        <f t="shared" si="25"/>
        <v>19.682524799999999</v>
      </c>
      <c r="X126" s="397">
        <f t="shared" si="26"/>
        <v>2.1441024693146571E-2</v>
      </c>
      <c r="Y126" s="398">
        <f t="shared" si="28"/>
        <v>19.89815488</v>
      </c>
      <c r="Z126" s="396">
        <f t="shared" si="29"/>
        <v>1.0720512346573341E-2</v>
      </c>
    </row>
    <row r="127" spans="1:26" ht="15.75">
      <c r="A127" s="320"/>
      <c r="B127" s="24"/>
      <c r="C127" s="372" t="s">
        <v>152</v>
      </c>
      <c r="D127" s="10">
        <v>165</v>
      </c>
      <c r="E127" s="10" t="s">
        <v>14</v>
      </c>
      <c r="F127" s="10">
        <v>165</v>
      </c>
      <c r="G127" s="10" t="s">
        <v>14</v>
      </c>
      <c r="H127" s="10">
        <v>5</v>
      </c>
      <c r="I127" s="10"/>
      <c r="J127" s="10"/>
      <c r="K127" s="61"/>
      <c r="L127" s="435">
        <f t="shared" si="27"/>
        <v>24.951539</v>
      </c>
      <c r="M127" s="436">
        <v>6000</v>
      </c>
      <c r="N127" s="423">
        <f t="shared" si="36"/>
        <v>149.70923400000001</v>
      </c>
      <c r="O127" s="12">
        <v>1</v>
      </c>
      <c r="P127" s="13">
        <v>1</v>
      </c>
      <c r="Q127" s="14">
        <f t="shared" si="37"/>
        <v>1</v>
      </c>
      <c r="R127" s="422">
        <f t="shared" si="38"/>
        <v>6</v>
      </c>
      <c r="S127" s="423">
        <f t="shared" si="39"/>
        <v>149.70923400000001</v>
      </c>
      <c r="T127" s="422">
        <f t="shared" si="40"/>
        <v>26.451274207975707</v>
      </c>
      <c r="U127" s="423">
        <f t="shared" si="41"/>
        <v>3.96</v>
      </c>
      <c r="V127" s="317"/>
      <c r="W127" s="322">
        <f t="shared" si="25"/>
        <v>24.277695000000001</v>
      </c>
      <c r="X127" s="397">
        <f t="shared" si="26"/>
        <v>2.7006109723332061E-2</v>
      </c>
      <c r="Y127" s="398">
        <f t="shared" si="28"/>
        <v>24.614617000000003</v>
      </c>
      <c r="Z127" s="396">
        <f t="shared" si="29"/>
        <v>1.350305486166592E-2</v>
      </c>
    </row>
    <row r="128" spans="1:26" ht="15.75">
      <c r="A128" s="320"/>
      <c r="B128" s="24"/>
      <c r="C128" s="372" t="s">
        <v>152</v>
      </c>
      <c r="D128" s="10">
        <v>165</v>
      </c>
      <c r="E128" s="10" t="s">
        <v>14</v>
      </c>
      <c r="F128" s="10">
        <v>165</v>
      </c>
      <c r="G128" s="10" t="s">
        <v>14</v>
      </c>
      <c r="H128" s="10">
        <v>6</v>
      </c>
      <c r="I128" s="10"/>
      <c r="J128" s="10"/>
      <c r="K128" s="61"/>
      <c r="L128" s="435">
        <f t="shared" si="27"/>
        <v>29.713016159999999</v>
      </c>
      <c r="M128" s="436">
        <v>6000</v>
      </c>
      <c r="N128" s="423">
        <f t="shared" si="36"/>
        <v>178.27809696</v>
      </c>
      <c r="O128" s="12">
        <v>1</v>
      </c>
      <c r="P128" s="13">
        <v>1</v>
      </c>
      <c r="Q128" s="14">
        <f t="shared" si="37"/>
        <v>1</v>
      </c>
      <c r="R128" s="422">
        <f t="shared" si="38"/>
        <v>6</v>
      </c>
      <c r="S128" s="423">
        <f t="shared" si="39"/>
        <v>178.27809696</v>
      </c>
      <c r="T128" s="422">
        <f t="shared" si="40"/>
        <v>22.212487498610106</v>
      </c>
      <c r="U128" s="423">
        <f t="shared" si="41"/>
        <v>3.9600000000000004</v>
      </c>
      <c r="V128" s="317"/>
      <c r="W128" s="322">
        <f t="shared" si="25"/>
        <v>28.742680799999995</v>
      </c>
      <c r="X128" s="397">
        <f t="shared" si="26"/>
        <v>3.265691220221123E-2</v>
      </c>
      <c r="Y128" s="398">
        <f t="shared" si="28"/>
        <v>29.227848479999999</v>
      </c>
      <c r="Z128" s="396">
        <f t="shared" si="29"/>
        <v>1.632845610110556E-2</v>
      </c>
    </row>
    <row r="129" spans="1:26" ht="15.75">
      <c r="A129" s="320"/>
      <c r="B129" s="24"/>
      <c r="C129" s="372" t="s">
        <v>152</v>
      </c>
      <c r="D129" s="10">
        <v>165</v>
      </c>
      <c r="E129" s="10" t="s">
        <v>14</v>
      </c>
      <c r="F129" s="10">
        <v>165</v>
      </c>
      <c r="G129" s="10" t="s">
        <v>14</v>
      </c>
      <c r="H129" s="10">
        <v>8</v>
      </c>
      <c r="I129" s="10"/>
      <c r="J129" s="10"/>
      <c r="K129" s="61"/>
      <c r="L129" s="435">
        <f t="shared" si="27"/>
        <v>39.007139840000001</v>
      </c>
      <c r="M129" s="436">
        <v>6000</v>
      </c>
      <c r="N129" s="423">
        <f t="shared" si="36"/>
        <v>234.04283903999999</v>
      </c>
      <c r="O129" s="12">
        <v>1</v>
      </c>
      <c r="P129" s="13">
        <v>1</v>
      </c>
      <c r="Q129" s="14">
        <f t="shared" si="37"/>
        <v>1</v>
      </c>
      <c r="R129" s="422">
        <f t="shared" si="38"/>
        <v>6</v>
      </c>
      <c r="S129" s="423">
        <f t="shared" si="39"/>
        <v>234.04283903999999</v>
      </c>
      <c r="T129" s="422">
        <f t="shared" si="40"/>
        <v>16.919979334737093</v>
      </c>
      <c r="U129" s="423">
        <f t="shared" si="41"/>
        <v>3.9599999999999995</v>
      </c>
      <c r="V129" s="317"/>
      <c r="W129" s="322">
        <f t="shared" si="25"/>
        <v>37.282099200000005</v>
      </c>
      <c r="X129" s="397">
        <f t="shared" si="26"/>
        <v>4.4223715121790241E-2</v>
      </c>
      <c r="Y129" s="398">
        <f t="shared" si="28"/>
        <v>38.144619519999999</v>
      </c>
      <c r="Z129" s="396">
        <f t="shared" si="29"/>
        <v>2.2111857560895176E-2</v>
      </c>
    </row>
    <row r="130" spans="1:26" ht="15.75">
      <c r="A130" s="320"/>
      <c r="B130" s="24"/>
      <c r="C130" s="372" t="s">
        <v>152</v>
      </c>
      <c r="D130" s="10">
        <v>170</v>
      </c>
      <c r="E130" s="10" t="s">
        <v>14</v>
      </c>
      <c r="F130" s="10">
        <v>170</v>
      </c>
      <c r="G130" s="10" t="s">
        <v>14</v>
      </c>
      <c r="H130" s="10">
        <v>4</v>
      </c>
      <c r="I130" s="10"/>
      <c r="J130" s="10"/>
      <c r="K130" s="61"/>
      <c r="L130" s="435">
        <f t="shared" si="27"/>
        <v>20.74178496</v>
      </c>
      <c r="M130" s="436">
        <v>6000</v>
      </c>
      <c r="N130" s="423">
        <f t="shared" si="36"/>
        <v>124.45070976</v>
      </c>
      <c r="O130" s="12">
        <v>1</v>
      </c>
      <c r="P130" s="13">
        <v>1</v>
      </c>
      <c r="Q130" s="14">
        <f t="shared" si="37"/>
        <v>1</v>
      </c>
      <c r="R130" s="422">
        <f t="shared" si="38"/>
        <v>6</v>
      </c>
      <c r="S130" s="423">
        <f t="shared" si="39"/>
        <v>124.45070976</v>
      </c>
      <c r="T130" s="422">
        <f t="shared" si="40"/>
        <v>32.784063729874866</v>
      </c>
      <c r="U130" s="423">
        <f t="shared" si="41"/>
        <v>4.08</v>
      </c>
      <c r="V130" s="317"/>
      <c r="W130" s="322">
        <f t="shared" si="25"/>
        <v>20.3105248</v>
      </c>
      <c r="X130" s="397">
        <f t="shared" si="26"/>
        <v>2.0791853778817759E-2</v>
      </c>
      <c r="Y130" s="398">
        <f t="shared" si="28"/>
        <v>20.52615488</v>
      </c>
      <c r="Z130" s="396">
        <f t="shared" si="29"/>
        <v>1.0395926889408824E-2</v>
      </c>
    </row>
    <row r="131" spans="1:26" ht="15.75">
      <c r="A131" s="320"/>
      <c r="B131" s="24"/>
      <c r="C131" s="372" t="s">
        <v>152</v>
      </c>
      <c r="D131" s="10">
        <v>170</v>
      </c>
      <c r="E131" s="10" t="s">
        <v>14</v>
      </c>
      <c r="F131" s="10">
        <v>170</v>
      </c>
      <c r="G131" s="10" t="s">
        <v>14</v>
      </c>
      <c r="H131" s="10">
        <v>5</v>
      </c>
      <c r="I131" s="10"/>
      <c r="J131" s="10"/>
      <c r="K131" s="61"/>
      <c r="L131" s="435">
        <f t="shared" si="27"/>
        <v>25.736539</v>
      </c>
      <c r="M131" s="436">
        <v>6000</v>
      </c>
      <c r="N131" s="423">
        <f t="shared" si="36"/>
        <v>154.41923399999999</v>
      </c>
      <c r="O131" s="12">
        <v>1</v>
      </c>
      <c r="P131" s="13">
        <v>1</v>
      </c>
      <c r="Q131" s="14">
        <f t="shared" si="37"/>
        <v>1</v>
      </c>
      <c r="R131" s="422">
        <f t="shared" si="38"/>
        <v>6</v>
      </c>
      <c r="S131" s="423">
        <f t="shared" si="39"/>
        <v>154.41923399999999</v>
      </c>
      <c r="T131" s="422">
        <f t="shared" si="40"/>
        <v>26.421579063136654</v>
      </c>
      <c r="U131" s="423">
        <f t="shared" si="41"/>
        <v>4.0799999999999992</v>
      </c>
      <c r="V131" s="317"/>
      <c r="W131" s="322">
        <f t="shared" si="25"/>
        <v>25.062695000000001</v>
      </c>
      <c r="X131" s="397">
        <f t="shared" si="26"/>
        <v>2.6182386062088558E-2</v>
      </c>
      <c r="Y131" s="398">
        <f t="shared" si="28"/>
        <v>25.399617000000003</v>
      </c>
      <c r="Z131" s="396">
        <f t="shared" si="29"/>
        <v>1.3091193031044224E-2</v>
      </c>
    </row>
    <row r="132" spans="1:26" ht="15.75">
      <c r="A132" s="320"/>
      <c r="B132" s="24"/>
      <c r="C132" s="372" t="s">
        <v>152</v>
      </c>
      <c r="D132" s="10">
        <v>170</v>
      </c>
      <c r="E132" s="10" t="s">
        <v>14</v>
      </c>
      <c r="F132" s="10">
        <v>170</v>
      </c>
      <c r="G132" s="10" t="s">
        <v>14</v>
      </c>
      <c r="H132" s="10">
        <v>6</v>
      </c>
      <c r="I132" s="10"/>
      <c r="J132" s="10"/>
      <c r="K132" s="61"/>
      <c r="L132" s="435">
        <f t="shared" si="27"/>
        <v>30.655016159999999</v>
      </c>
      <c r="M132" s="436">
        <v>6000</v>
      </c>
      <c r="N132" s="423">
        <f t="shared" si="36"/>
        <v>183.93009695999999</v>
      </c>
      <c r="O132" s="12">
        <v>1</v>
      </c>
      <c r="P132" s="13">
        <v>1</v>
      </c>
      <c r="Q132" s="14">
        <f t="shared" si="37"/>
        <v>1</v>
      </c>
      <c r="R132" s="422">
        <f t="shared" si="38"/>
        <v>6</v>
      </c>
      <c r="S132" s="423">
        <f t="shared" si="39"/>
        <v>183.93009695999999</v>
      </c>
      <c r="T132" s="422">
        <f t="shared" si="40"/>
        <v>22.182340288154656</v>
      </c>
      <c r="U132" s="423">
        <f t="shared" si="41"/>
        <v>4.08</v>
      </c>
      <c r="V132" s="317"/>
      <c r="W132" s="322">
        <f t="shared" ref="W132:W195" si="42">(D132+F132-2*H132)*2*H132*7.85/1000-0.8584*5*H132*H132*7.85/1000</f>
        <v>29.684680799999995</v>
      </c>
      <c r="X132" s="397">
        <f t="shared" ref="X132:X195" si="43">(1-W132/L132)</f>
        <v>3.1653395807572204E-2</v>
      </c>
      <c r="Y132" s="398">
        <f t="shared" si="28"/>
        <v>30.169848479999999</v>
      </c>
      <c r="Z132" s="396">
        <f t="shared" si="29"/>
        <v>1.5826697903786102E-2</v>
      </c>
    </row>
    <row r="133" spans="1:26" ht="15.75">
      <c r="A133" s="320"/>
      <c r="B133" s="24"/>
      <c r="C133" s="372" t="s">
        <v>152</v>
      </c>
      <c r="D133" s="10">
        <v>170</v>
      </c>
      <c r="E133" s="10" t="s">
        <v>14</v>
      </c>
      <c r="F133" s="10">
        <v>170</v>
      </c>
      <c r="G133" s="10" t="s">
        <v>14</v>
      </c>
      <c r="H133" s="10">
        <v>8</v>
      </c>
      <c r="I133" s="10"/>
      <c r="J133" s="10"/>
      <c r="K133" s="61"/>
      <c r="L133" s="435">
        <f t="shared" si="27"/>
        <v>40.263139840000001</v>
      </c>
      <c r="M133" s="436">
        <v>6000</v>
      </c>
      <c r="N133" s="423">
        <f t="shared" si="36"/>
        <v>241.57883903999999</v>
      </c>
      <c r="O133" s="12">
        <v>1</v>
      </c>
      <c r="P133" s="13">
        <v>1</v>
      </c>
      <c r="Q133" s="14">
        <f t="shared" si="37"/>
        <v>1</v>
      </c>
      <c r="R133" s="422">
        <f t="shared" si="38"/>
        <v>6</v>
      </c>
      <c r="S133" s="423">
        <f t="shared" si="39"/>
        <v>241.57883903999999</v>
      </c>
      <c r="T133" s="422">
        <f t="shared" si="40"/>
        <v>16.88889646217914</v>
      </c>
      <c r="U133" s="423">
        <f t="shared" si="41"/>
        <v>4.08</v>
      </c>
      <c r="V133" s="317"/>
      <c r="W133" s="322">
        <f t="shared" si="42"/>
        <v>38.538099200000005</v>
      </c>
      <c r="X133" s="397">
        <f t="shared" si="43"/>
        <v>4.284416582648698E-2</v>
      </c>
      <c r="Y133" s="398">
        <f t="shared" si="28"/>
        <v>39.400619519999999</v>
      </c>
      <c r="Z133" s="396">
        <f t="shared" si="29"/>
        <v>2.1422082913243545E-2</v>
      </c>
    </row>
    <row r="134" spans="1:26" ht="15.75">
      <c r="A134" s="320"/>
      <c r="B134" s="24"/>
      <c r="C134" s="372" t="s">
        <v>152</v>
      </c>
      <c r="D134" s="10">
        <v>175</v>
      </c>
      <c r="E134" s="10" t="s">
        <v>14</v>
      </c>
      <c r="F134" s="10">
        <v>175</v>
      </c>
      <c r="G134" s="10" t="s">
        <v>14</v>
      </c>
      <c r="H134" s="10">
        <v>4</v>
      </c>
      <c r="I134" s="10"/>
      <c r="J134" s="10"/>
      <c r="K134" s="61"/>
      <c r="L134" s="435">
        <f>(D134+F134-2*H134)*2*H134*7.85/1000-0.8584*1*H134*H134*7.85/1000</f>
        <v>21.36978496</v>
      </c>
      <c r="M134" s="436">
        <v>6000</v>
      </c>
      <c r="N134" s="423">
        <f t="shared" si="36"/>
        <v>128.21870976</v>
      </c>
      <c r="O134" s="12">
        <v>1</v>
      </c>
      <c r="P134" s="13">
        <v>1</v>
      </c>
      <c r="Q134" s="14">
        <f t="shared" si="37"/>
        <v>1</v>
      </c>
      <c r="R134" s="422">
        <f t="shared" si="38"/>
        <v>6</v>
      </c>
      <c r="S134" s="423">
        <f t="shared" si="39"/>
        <v>128.21870976</v>
      </c>
      <c r="T134" s="422">
        <f t="shared" si="40"/>
        <v>32.756529900055668</v>
      </c>
      <c r="U134" s="423">
        <f t="shared" si="41"/>
        <v>4.1999999999999993</v>
      </c>
      <c r="V134" s="317"/>
      <c r="W134" s="322">
        <f t="shared" si="42"/>
        <v>20.9385248</v>
      </c>
      <c r="X134" s="397">
        <f t="shared" si="43"/>
        <v>2.0180837608203994E-2</v>
      </c>
      <c r="Y134" s="398">
        <f t="shared" si="28"/>
        <v>21.15415488</v>
      </c>
      <c r="Z134" s="396">
        <f t="shared" si="29"/>
        <v>1.0090418804101997E-2</v>
      </c>
    </row>
    <row r="135" spans="1:26" ht="15.75">
      <c r="A135" s="320"/>
      <c r="B135" s="24"/>
      <c r="C135" s="372" t="s">
        <v>152</v>
      </c>
      <c r="D135" s="10">
        <v>175</v>
      </c>
      <c r="E135" s="10" t="s">
        <v>14</v>
      </c>
      <c r="F135" s="10">
        <v>175</v>
      </c>
      <c r="G135" s="10" t="s">
        <v>14</v>
      </c>
      <c r="H135" s="10">
        <v>5</v>
      </c>
      <c r="I135" s="10"/>
      <c r="J135" s="10"/>
      <c r="K135" s="61"/>
      <c r="L135" s="435">
        <f>(D135+F135-2*H135)*2*H135*7.85/1000-0.8584*1*H135*H135*7.85/1000</f>
        <v>26.521539000000001</v>
      </c>
      <c r="M135" s="436">
        <v>6000</v>
      </c>
      <c r="N135" s="423">
        <f t="shared" si="36"/>
        <v>159.129234</v>
      </c>
      <c r="O135" s="12">
        <v>1</v>
      </c>
      <c r="P135" s="13">
        <v>1</v>
      </c>
      <c r="Q135" s="14">
        <f t="shared" si="37"/>
        <v>1</v>
      </c>
      <c r="R135" s="422">
        <f t="shared" si="38"/>
        <v>6</v>
      </c>
      <c r="S135" s="423">
        <f t="shared" si="39"/>
        <v>159.129234</v>
      </c>
      <c r="T135" s="422">
        <f t="shared" si="40"/>
        <v>26.393641786775646</v>
      </c>
      <c r="U135" s="423">
        <f t="shared" si="41"/>
        <v>4.2</v>
      </c>
      <c r="V135" s="317"/>
      <c r="W135" s="322">
        <f t="shared" si="42"/>
        <v>25.847695000000002</v>
      </c>
      <c r="X135" s="397">
        <f t="shared" si="43"/>
        <v>2.5407424508811505E-2</v>
      </c>
      <c r="Y135" s="398">
        <f t="shared" si="28"/>
        <v>26.184617000000003</v>
      </c>
      <c r="Z135" s="396">
        <f t="shared" si="29"/>
        <v>1.2703712254405697E-2</v>
      </c>
    </row>
    <row r="136" spans="1:26" ht="15.75">
      <c r="A136" s="320"/>
      <c r="B136" s="24"/>
      <c r="C136" s="372" t="s">
        <v>152</v>
      </c>
      <c r="D136" s="10">
        <v>175</v>
      </c>
      <c r="E136" s="10" t="s">
        <v>14</v>
      </c>
      <c r="F136" s="10">
        <v>175</v>
      </c>
      <c r="G136" s="10" t="s">
        <v>14</v>
      </c>
      <c r="H136" s="10">
        <v>6</v>
      </c>
      <c r="I136" s="10"/>
      <c r="J136" s="10"/>
      <c r="K136" s="61"/>
      <c r="L136" s="435">
        <f>(D136+F136-2*H136)*2*H136*7.85/1000-0.8584*1*H136*H136*7.85/1000</f>
        <v>31.597016159999999</v>
      </c>
      <c r="M136" s="436">
        <v>6000</v>
      </c>
      <c r="N136" s="423">
        <f t="shared" si="36"/>
        <v>189.58209696</v>
      </c>
      <c r="O136" s="12">
        <v>1</v>
      </c>
      <c r="P136" s="13">
        <v>1</v>
      </c>
      <c r="Q136" s="14">
        <f t="shared" si="37"/>
        <v>1</v>
      </c>
      <c r="R136" s="422">
        <f t="shared" si="38"/>
        <v>6</v>
      </c>
      <c r="S136" s="423">
        <f t="shared" si="39"/>
        <v>189.58209696</v>
      </c>
      <c r="T136" s="422">
        <f t="shared" si="40"/>
        <v>22.153990631753377</v>
      </c>
      <c r="U136" s="423">
        <f t="shared" si="41"/>
        <v>4.2</v>
      </c>
      <c r="V136" s="317"/>
      <c r="W136" s="322">
        <f t="shared" si="42"/>
        <v>30.626680799999995</v>
      </c>
      <c r="X136" s="397">
        <f t="shared" si="43"/>
        <v>3.0709714964427315E-2</v>
      </c>
      <c r="Y136" s="398">
        <f t="shared" si="28"/>
        <v>31.111848479999999</v>
      </c>
      <c r="Z136" s="396">
        <f t="shared" si="29"/>
        <v>1.5354857482213546E-2</v>
      </c>
    </row>
    <row r="137" spans="1:26" ht="15.75">
      <c r="A137" s="320"/>
      <c r="B137" s="24"/>
      <c r="C137" s="372" t="s">
        <v>152</v>
      </c>
      <c r="D137" s="10">
        <v>175</v>
      </c>
      <c r="E137" s="10" t="s">
        <v>14</v>
      </c>
      <c r="F137" s="10">
        <v>175</v>
      </c>
      <c r="G137" s="10" t="s">
        <v>14</v>
      </c>
      <c r="H137" s="10">
        <v>8</v>
      </c>
      <c r="I137" s="10"/>
      <c r="J137" s="10"/>
      <c r="K137" s="61"/>
      <c r="L137" s="435">
        <f t="shared" ref="L137:L148" si="44">(D137+F137-2*H137)*2*H137*7.85/1000-0.8584*1*H137*H137*7.85/1000</f>
        <v>41.519139840000001</v>
      </c>
      <c r="M137" s="436">
        <v>6000</v>
      </c>
      <c r="N137" s="423">
        <f t="shared" si="36"/>
        <v>249.11483904000002</v>
      </c>
      <c r="O137" s="12">
        <v>1</v>
      </c>
      <c r="P137" s="13">
        <v>1</v>
      </c>
      <c r="Q137" s="14">
        <f t="shared" si="37"/>
        <v>1</v>
      </c>
      <c r="R137" s="422">
        <f t="shared" si="38"/>
        <v>6</v>
      </c>
      <c r="S137" s="423">
        <f t="shared" si="39"/>
        <v>249.11483904000002</v>
      </c>
      <c r="T137" s="422">
        <f t="shared" si="40"/>
        <v>16.859694172315493</v>
      </c>
      <c r="U137" s="423">
        <f t="shared" si="41"/>
        <v>4.2</v>
      </c>
      <c r="V137" s="317"/>
      <c r="W137" s="322">
        <f t="shared" si="42"/>
        <v>39.794099200000005</v>
      </c>
      <c r="X137" s="397">
        <f t="shared" si="43"/>
        <v>4.1548082321736124E-2</v>
      </c>
      <c r="Y137" s="398">
        <f t="shared" si="28"/>
        <v>40.65661952</v>
      </c>
      <c r="Z137" s="396">
        <f t="shared" si="29"/>
        <v>2.0774041160868117E-2</v>
      </c>
    </row>
    <row r="138" spans="1:26" ht="15.75">
      <c r="A138" s="320"/>
      <c r="B138" s="24"/>
      <c r="C138" s="372" t="s">
        <v>152</v>
      </c>
      <c r="D138" s="10">
        <v>180</v>
      </c>
      <c r="E138" s="10" t="s">
        <v>14</v>
      </c>
      <c r="F138" s="10">
        <v>180</v>
      </c>
      <c r="G138" s="10" t="s">
        <v>14</v>
      </c>
      <c r="H138" s="10">
        <v>4</v>
      </c>
      <c r="I138" s="10"/>
      <c r="J138" s="10"/>
      <c r="K138" s="61"/>
      <c r="L138" s="435">
        <f t="shared" si="44"/>
        <v>21.997784960000001</v>
      </c>
      <c r="M138" s="436">
        <v>6000</v>
      </c>
      <c r="N138" s="423">
        <f t="shared" si="36"/>
        <v>131.98670976</v>
      </c>
      <c r="O138" s="12">
        <v>1</v>
      </c>
      <c r="P138" s="13">
        <v>1</v>
      </c>
      <c r="Q138" s="14">
        <f t="shared" si="37"/>
        <v>1</v>
      </c>
      <c r="R138" s="422">
        <f t="shared" si="38"/>
        <v>6</v>
      </c>
      <c r="S138" s="423">
        <f t="shared" si="39"/>
        <v>131.98670976</v>
      </c>
      <c r="T138" s="422">
        <f t="shared" si="40"/>
        <v>32.730568159895313</v>
      </c>
      <c r="U138" s="423">
        <f t="shared" si="41"/>
        <v>4.32</v>
      </c>
      <c r="V138" s="317"/>
      <c r="W138" s="322">
        <f t="shared" si="42"/>
        <v>21.5665248</v>
      </c>
      <c r="X138" s="397">
        <f t="shared" si="43"/>
        <v>1.960470841878803E-2</v>
      </c>
      <c r="Y138" s="398">
        <f t="shared" si="28"/>
        <v>21.78215488</v>
      </c>
      <c r="Z138" s="396">
        <f t="shared" si="29"/>
        <v>9.8023542093940152E-3</v>
      </c>
    </row>
    <row r="139" spans="1:26" ht="15.75">
      <c r="A139" s="320"/>
      <c r="B139" s="24"/>
      <c r="C139" s="372" t="s">
        <v>152</v>
      </c>
      <c r="D139" s="10">
        <v>180</v>
      </c>
      <c r="E139" s="10" t="s">
        <v>14</v>
      </c>
      <c r="F139" s="10">
        <v>180</v>
      </c>
      <c r="G139" s="10" t="s">
        <v>14</v>
      </c>
      <c r="H139" s="10">
        <v>5</v>
      </c>
      <c r="I139" s="10"/>
      <c r="J139" s="10"/>
      <c r="K139" s="61"/>
      <c r="L139" s="435">
        <f t="shared" si="44"/>
        <v>27.306539000000001</v>
      </c>
      <c r="M139" s="436">
        <v>6000</v>
      </c>
      <c r="N139" s="423">
        <f t="shared" si="36"/>
        <v>163.839234</v>
      </c>
      <c r="O139" s="12">
        <v>1</v>
      </c>
      <c r="P139" s="13">
        <v>1</v>
      </c>
      <c r="Q139" s="14">
        <f t="shared" si="37"/>
        <v>1</v>
      </c>
      <c r="R139" s="422">
        <f t="shared" si="38"/>
        <v>6</v>
      </c>
      <c r="S139" s="423">
        <f t="shared" si="39"/>
        <v>163.839234</v>
      </c>
      <c r="T139" s="422">
        <f t="shared" si="40"/>
        <v>26.36731077490267</v>
      </c>
      <c r="U139" s="423">
        <f t="shared" si="41"/>
        <v>4.32</v>
      </c>
      <c r="V139" s="317"/>
      <c r="W139" s="322">
        <f t="shared" si="42"/>
        <v>26.632695000000002</v>
      </c>
      <c r="X139" s="397">
        <f t="shared" si="43"/>
        <v>2.4677019669171463E-2</v>
      </c>
      <c r="Y139" s="398">
        <f t="shared" si="28"/>
        <v>26.969617000000003</v>
      </c>
      <c r="Z139" s="396">
        <f t="shared" si="29"/>
        <v>1.2338509834585731E-2</v>
      </c>
    </row>
    <row r="140" spans="1:26" ht="15.75">
      <c r="A140" s="320"/>
      <c r="B140" s="24"/>
      <c r="C140" s="372" t="s">
        <v>152</v>
      </c>
      <c r="D140" s="10">
        <v>180</v>
      </c>
      <c r="E140" s="10" t="s">
        <v>14</v>
      </c>
      <c r="F140" s="10">
        <v>180</v>
      </c>
      <c r="G140" s="10" t="s">
        <v>14</v>
      </c>
      <c r="H140" s="10">
        <v>6</v>
      </c>
      <c r="I140" s="10"/>
      <c r="J140" s="10"/>
      <c r="K140" s="61"/>
      <c r="L140" s="435">
        <f t="shared" si="44"/>
        <v>32.539016159999996</v>
      </c>
      <c r="M140" s="436">
        <v>6000</v>
      </c>
      <c r="N140" s="423">
        <f t="shared" si="36"/>
        <v>195.23409695999996</v>
      </c>
      <c r="O140" s="12">
        <v>1</v>
      </c>
      <c r="P140" s="13">
        <v>1</v>
      </c>
      <c r="Q140" s="14">
        <f t="shared" si="37"/>
        <v>1</v>
      </c>
      <c r="R140" s="422">
        <f t="shared" si="38"/>
        <v>6</v>
      </c>
      <c r="S140" s="423">
        <f t="shared" si="39"/>
        <v>195.23409695999996</v>
      </c>
      <c r="T140" s="422">
        <f t="shared" si="40"/>
        <v>22.127282412585398</v>
      </c>
      <c r="U140" s="423">
        <f t="shared" si="41"/>
        <v>4.3199999999999994</v>
      </c>
      <c r="V140" s="317"/>
      <c r="W140" s="322">
        <f t="shared" si="42"/>
        <v>31.568680799999996</v>
      </c>
      <c r="X140" s="397">
        <f t="shared" si="43"/>
        <v>2.9820672980052421E-2</v>
      </c>
      <c r="Y140" s="398">
        <f t="shared" si="28"/>
        <v>32.053848479999999</v>
      </c>
      <c r="Z140" s="396">
        <f t="shared" si="29"/>
        <v>1.4910336490026044E-2</v>
      </c>
    </row>
    <row r="141" spans="1:26" ht="15.75">
      <c r="A141" s="320"/>
      <c r="B141" s="24"/>
      <c r="C141" s="372" t="s">
        <v>152</v>
      </c>
      <c r="D141" s="10">
        <v>180</v>
      </c>
      <c r="E141" s="10" t="s">
        <v>14</v>
      </c>
      <c r="F141" s="10">
        <v>180</v>
      </c>
      <c r="G141" s="10" t="s">
        <v>14</v>
      </c>
      <c r="H141" s="10">
        <v>8</v>
      </c>
      <c r="I141" s="10"/>
      <c r="J141" s="10"/>
      <c r="K141" s="61"/>
      <c r="L141" s="435">
        <f t="shared" si="44"/>
        <v>42.775139840000001</v>
      </c>
      <c r="M141" s="436">
        <v>6000</v>
      </c>
      <c r="N141" s="423">
        <f t="shared" si="36"/>
        <v>256.65083903999999</v>
      </c>
      <c r="O141" s="12">
        <v>1</v>
      </c>
      <c r="P141" s="13">
        <v>1</v>
      </c>
      <c r="Q141" s="14">
        <f t="shared" si="37"/>
        <v>1</v>
      </c>
      <c r="R141" s="422">
        <f t="shared" si="38"/>
        <v>6</v>
      </c>
      <c r="S141" s="423">
        <f t="shared" si="39"/>
        <v>256.65083903999999</v>
      </c>
      <c r="T141" s="422">
        <f t="shared" si="40"/>
        <v>16.832206807345411</v>
      </c>
      <c r="U141" s="423">
        <f t="shared" si="41"/>
        <v>4.3199999999999994</v>
      </c>
      <c r="V141" s="317"/>
      <c r="W141" s="322">
        <f t="shared" si="42"/>
        <v>41.050099200000005</v>
      </c>
      <c r="X141" s="397">
        <f t="shared" si="43"/>
        <v>4.0328112227160262E-2</v>
      </c>
      <c r="Y141" s="398">
        <f t="shared" si="28"/>
        <v>41.91261952</v>
      </c>
      <c r="Z141" s="396">
        <f t="shared" si="29"/>
        <v>2.0164056113580187E-2</v>
      </c>
    </row>
    <row r="142" spans="1:26" ht="15.75">
      <c r="A142" s="320"/>
      <c r="B142" s="24"/>
      <c r="C142" s="372" t="s">
        <v>152</v>
      </c>
      <c r="D142" s="10">
        <v>185</v>
      </c>
      <c r="E142" s="10" t="s">
        <v>14</v>
      </c>
      <c r="F142" s="10">
        <v>185</v>
      </c>
      <c r="G142" s="10" t="s">
        <v>14</v>
      </c>
      <c r="H142" s="10">
        <v>4</v>
      </c>
      <c r="I142" s="10"/>
      <c r="J142" s="10"/>
      <c r="K142" s="61"/>
      <c r="L142" s="435">
        <f t="shared" si="44"/>
        <v>22.625784960000001</v>
      </c>
      <c r="M142" s="436">
        <v>6000</v>
      </c>
      <c r="N142" s="423">
        <f t="shared" si="36"/>
        <v>135.75470976</v>
      </c>
      <c r="O142" s="12">
        <v>1</v>
      </c>
      <c r="P142" s="13">
        <v>1</v>
      </c>
      <c r="Q142" s="14">
        <f t="shared" si="37"/>
        <v>1</v>
      </c>
      <c r="R142" s="422">
        <f t="shared" si="38"/>
        <v>6</v>
      </c>
      <c r="S142" s="423">
        <f t="shared" si="39"/>
        <v>135.75470976</v>
      </c>
      <c r="T142" s="422">
        <f t="shared" si="40"/>
        <v>32.706047604900419</v>
      </c>
      <c r="U142" s="423">
        <f t="shared" si="41"/>
        <v>4.4399999999999995</v>
      </c>
      <c r="V142" s="317"/>
      <c r="W142" s="322">
        <f t="shared" si="42"/>
        <v>22.1945248</v>
      </c>
      <c r="X142" s="397">
        <f t="shared" si="43"/>
        <v>1.9060561247374319E-2</v>
      </c>
      <c r="Y142" s="398">
        <f t="shared" si="28"/>
        <v>22.41015488</v>
      </c>
      <c r="Z142" s="396">
        <f t="shared" si="29"/>
        <v>9.5302806236872151E-3</v>
      </c>
    </row>
    <row r="143" spans="1:26" ht="15.75">
      <c r="A143" s="320"/>
      <c r="B143" s="24"/>
      <c r="C143" s="372" t="s">
        <v>152</v>
      </c>
      <c r="D143" s="10">
        <v>185</v>
      </c>
      <c r="E143" s="10" t="s">
        <v>14</v>
      </c>
      <c r="F143" s="10">
        <v>185</v>
      </c>
      <c r="G143" s="10" t="s">
        <v>14</v>
      </c>
      <c r="H143" s="10">
        <v>5</v>
      </c>
      <c r="I143" s="10"/>
      <c r="J143" s="10"/>
      <c r="K143" s="61"/>
      <c r="L143" s="435">
        <f t="shared" si="44"/>
        <v>28.091539000000001</v>
      </c>
      <c r="M143" s="436">
        <v>6000</v>
      </c>
      <c r="N143" s="423">
        <f t="shared" si="36"/>
        <v>168.54923399999998</v>
      </c>
      <c r="O143" s="12">
        <v>1</v>
      </c>
      <c r="P143" s="13">
        <v>1</v>
      </c>
      <c r="Q143" s="14">
        <f t="shared" si="37"/>
        <v>1</v>
      </c>
      <c r="R143" s="422">
        <f t="shared" si="38"/>
        <v>6</v>
      </c>
      <c r="S143" s="423">
        <f t="shared" si="39"/>
        <v>168.54923399999998</v>
      </c>
      <c r="T143" s="422">
        <f t="shared" si="40"/>
        <v>26.342451369431913</v>
      </c>
      <c r="U143" s="423">
        <f t="shared" si="41"/>
        <v>4.4400000000000004</v>
      </c>
      <c r="V143" s="317"/>
      <c r="W143" s="322">
        <f t="shared" si="42"/>
        <v>27.417695000000002</v>
      </c>
      <c r="X143" s="397">
        <f t="shared" si="43"/>
        <v>2.398743621700461E-2</v>
      </c>
      <c r="Y143" s="398">
        <f t="shared" si="28"/>
        <v>27.754617000000003</v>
      </c>
      <c r="Z143" s="396">
        <f t="shared" si="29"/>
        <v>1.1993718108502249E-2</v>
      </c>
    </row>
    <row r="144" spans="1:26" ht="15.75">
      <c r="A144" s="320"/>
      <c r="B144" s="24"/>
      <c r="C144" s="372" t="s">
        <v>152</v>
      </c>
      <c r="D144" s="10">
        <v>185</v>
      </c>
      <c r="E144" s="10" t="s">
        <v>14</v>
      </c>
      <c r="F144" s="10">
        <v>185</v>
      </c>
      <c r="G144" s="10" t="s">
        <v>14</v>
      </c>
      <c r="H144" s="10">
        <v>6</v>
      </c>
      <c r="I144" s="10"/>
      <c r="J144" s="10"/>
      <c r="K144" s="61"/>
      <c r="L144" s="435">
        <f t="shared" si="44"/>
        <v>33.481016159999996</v>
      </c>
      <c r="M144" s="436">
        <v>6000</v>
      </c>
      <c r="N144" s="423">
        <f t="shared" ref="N144:N189" si="45">L144*M144/1000</f>
        <v>200.88609695999997</v>
      </c>
      <c r="O144" s="12">
        <v>1</v>
      </c>
      <c r="P144" s="13">
        <v>1</v>
      </c>
      <c r="Q144" s="14">
        <f t="shared" ref="Q144:Q189" si="46">O144*P144</f>
        <v>1</v>
      </c>
      <c r="R144" s="422">
        <f t="shared" ref="R144:R189" si="47">M144*Q144/1000</f>
        <v>6</v>
      </c>
      <c r="S144" s="423">
        <f t="shared" ref="S144:S189" si="48">N144*Q144</f>
        <v>200.88609695999997</v>
      </c>
      <c r="T144" s="422">
        <f t="shared" ref="T144:T189" si="49">(D144+F144)*2/L144</f>
        <v>22.102077083433421</v>
      </c>
      <c r="U144" s="423">
        <f t="shared" ref="U144:U189" si="50">T144*S144/1000</f>
        <v>4.4400000000000004</v>
      </c>
      <c r="V144" s="317"/>
      <c r="W144" s="322">
        <f t="shared" si="42"/>
        <v>32.510680799999996</v>
      </c>
      <c r="X144" s="397">
        <f t="shared" si="43"/>
        <v>2.8981658004731292E-2</v>
      </c>
      <c r="Y144" s="398">
        <f t="shared" si="28"/>
        <v>32.995848479999999</v>
      </c>
      <c r="Z144" s="396">
        <f t="shared" si="29"/>
        <v>1.4490829002365535E-2</v>
      </c>
    </row>
    <row r="145" spans="1:26" ht="15.75">
      <c r="A145" s="320"/>
      <c r="B145" s="24"/>
      <c r="C145" s="372" t="s">
        <v>152</v>
      </c>
      <c r="D145" s="10">
        <v>185</v>
      </c>
      <c r="E145" s="10" t="s">
        <v>14</v>
      </c>
      <c r="F145" s="10">
        <v>185</v>
      </c>
      <c r="G145" s="10" t="s">
        <v>14</v>
      </c>
      <c r="H145" s="10">
        <v>8</v>
      </c>
      <c r="I145" s="10"/>
      <c r="J145" s="10"/>
      <c r="K145" s="61"/>
      <c r="L145" s="435">
        <f t="shared" si="44"/>
        <v>44.031139840000002</v>
      </c>
      <c r="M145" s="436">
        <v>6000</v>
      </c>
      <c r="N145" s="423">
        <f t="shared" si="45"/>
        <v>264.18683904</v>
      </c>
      <c r="O145" s="12">
        <v>1</v>
      </c>
      <c r="P145" s="13">
        <v>1</v>
      </c>
      <c r="Q145" s="14">
        <f t="shared" si="46"/>
        <v>1</v>
      </c>
      <c r="R145" s="422">
        <f t="shared" si="47"/>
        <v>6</v>
      </c>
      <c r="S145" s="423">
        <f t="shared" si="48"/>
        <v>264.18683904</v>
      </c>
      <c r="T145" s="422">
        <f t="shared" si="49"/>
        <v>16.806287611199846</v>
      </c>
      <c r="U145" s="423">
        <f t="shared" si="50"/>
        <v>4.4400000000000004</v>
      </c>
      <c r="V145" s="317"/>
      <c r="W145" s="322">
        <f t="shared" si="42"/>
        <v>42.306099200000006</v>
      </c>
      <c r="X145" s="397">
        <f t="shared" si="43"/>
        <v>3.9177742076821898E-2</v>
      </c>
      <c r="Y145" s="398">
        <f t="shared" si="28"/>
        <v>43.16861952</v>
      </c>
      <c r="Z145" s="396">
        <f t="shared" si="29"/>
        <v>1.9588871038411004E-2</v>
      </c>
    </row>
    <row r="146" spans="1:26" ht="15.75">
      <c r="A146" s="320"/>
      <c r="B146" s="24"/>
      <c r="C146" s="372" t="s">
        <v>152</v>
      </c>
      <c r="D146" s="10">
        <v>190</v>
      </c>
      <c r="E146" s="10" t="s">
        <v>14</v>
      </c>
      <c r="F146" s="10">
        <v>190</v>
      </c>
      <c r="G146" s="10" t="s">
        <v>14</v>
      </c>
      <c r="H146" s="10">
        <v>4</v>
      </c>
      <c r="I146" s="10"/>
      <c r="J146" s="10"/>
      <c r="K146" s="61"/>
      <c r="L146" s="435">
        <f t="shared" si="44"/>
        <v>23.253784960000001</v>
      </c>
      <c r="M146" s="436">
        <v>6000</v>
      </c>
      <c r="N146" s="423">
        <f t="shared" si="45"/>
        <v>139.52270976</v>
      </c>
      <c r="O146" s="12">
        <v>1</v>
      </c>
      <c r="P146" s="13">
        <v>1</v>
      </c>
      <c r="Q146" s="14">
        <f t="shared" si="46"/>
        <v>1</v>
      </c>
      <c r="R146" s="422">
        <f t="shared" si="47"/>
        <v>6</v>
      </c>
      <c r="S146" s="423">
        <f t="shared" si="48"/>
        <v>139.52270976</v>
      </c>
      <c r="T146" s="422">
        <f t="shared" si="49"/>
        <v>32.682851471591142</v>
      </c>
      <c r="U146" s="423">
        <f t="shared" si="50"/>
        <v>4.5599999999999996</v>
      </c>
      <c r="V146" s="317"/>
      <c r="W146" s="322">
        <f t="shared" si="42"/>
        <v>22.8225248</v>
      </c>
      <c r="X146" s="397">
        <f t="shared" si="43"/>
        <v>1.8545804940650834E-2</v>
      </c>
      <c r="Y146" s="398">
        <f t="shared" si="28"/>
        <v>23.03815488</v>
      </c>
      <c r="Z146" s="396">
        <f t="shared" si="29"/>
        <v>9.272902470325417E-3</v>
      </c>
    </row>
    <row r="147" spans="1:26" ht="15.75">
      <c r="A147" s="320"/>
      <c r="B147" s="24"/>
      <c r="C147" s="372" t="s">
        <v>152</v>
      </c>
      <c r="D147" s="10">
        <v>190</v>
      </c>
      <c r="E147" s="10" t="s">
        <v>14</v>
      </c>
      <c r="F147" s="10">
        <v>190</v>
      </c>
      <c r="G147" s="10" t="s">
        <v>14</v>
      </c>
      <c r="H147" s="10">
        <v>5</v>
      </c>
      <c r="I147" s="10"/>
      <c r="J147" s="10"/>
      <c r="K147" s="61"/>
      <c r="L147" s="435">
        <f t="shared" si="44"/>
        <v>28.876539000000001</v>
      </c>
      <c r="M147" s="436">
        <v>6000</v>
      </c>
      <c r="N147" s="423">
        <f t="shared" si="45"/>
        <v>173.25923399999999</v>
      </c>
      <c r="O147" s="12">
        <v>1</v>
      </c>
      <c r="P147" s="13">
        <v>1</v>
      </c>
      <c r="Q147" s="14">
        <f t="shared" si="46"/>
        <v>1</v>
      </c>
      <c r="R147" s="422">
        <f t="shared" si="47"/>
        <v>6</v>
      </c>
      <c r="S147" s="423">
        <f t="shared" si="48"/>
        <v>173.25923399999999</v>
      </c>
      <c r="T147" s="422">
        <f t="shared" si="49"/>
        <v>26.318943554835293</v>
      </c>
      <c r="U147" s="423">
        <f t="shared" si="50"/>
        <v>4.5599999999999996</v>
      </c>
      <c r="V147" s="317"/>
      <c r="W147" s="322">
        <f t="shared" si="42"/>
        <v>28.202695000000002</v>
      </c>
      <c r="X147" s="397">
        <f t="shared" si="43"/>
        <v>2.3335345001005758E-2</v>
      </c>
      <c r="Y147" s="398">
        <f t="shared" si="28"/>
        <v>28.539617000000003</v>
      </c>
      <c r="Z147" s="396">
        <f t="shared" si="29"/>
        <v>1.1667672500502824E-2</v>
      </c>
    </row>
    <row r="148" spans="1:26" ht="15.75">
      <c r="A148" s="320"/>
      <c r="B148" s="24"/>
      <c r="C148" s="372" t="s">
        <v>152</v>
      </c>
      <c r="D148" s="10">
        <v>190</v>
      </c>
      <c r="E148" s="10" t="s">
        <v>14</v>
      </c>
      <c r="F148" s="10">
        <v>190</v>
      </c>
      <c r="G148" s="10" t="s">
        <v>14</v>
      </c>
      <c r="H148" s="10">
        <v>6</v>
      </c>
      <c r="I148" s="10"/>
      <c r="J148" s="10"/>
      <c r="K148" s="61"/>
      <c r="L148" s="435">
        <f t="shared" si="44"/>
        <v>34.423016159999996</v>
      </c>
      <c r="M148" s="436">
        <v>6000</v>
      </c>
      <c r="N148" s="423">
        <f t="shared" si="45"/>
        <v>206.53809695999996</v>
      </c>
      <c r="O148" s="12">
        <v>1</v>
      </c>
      <c r="P148" s="13">
        <v>1</v>
      </c>
      <c r="Q148" s="14">
        <f t="shared" si="46"/>
        <v>1</v>
      </c>
      <c r="R148" s="422">
        <f t="shared" si="47"/>
        <v>6</v>
      </c>
      <c r="S148" s="423">
        <f t="shared" si="48"/>
        <v>206.53809695999996</v>
      </c>
      <c r="T148" s="422">
        <f t="shared" si="49"/>
        <v>22.078251262686567</v>
      </c>
      <c r="U148" s="423">
        <f t="shared" si="50"/>
        <v>4.5599999999999996</v>
      </c>
      <c r="V148" s="317"/>
      <c r="W148" s="322">
        <f t="shared" si="42"/>
        <v>33.452680799999996</v>
      </c>
      <c r="X148" s="397">
        <f t="shared" si="43"/>
        <v>2.8188563009407086E-2</v>
      </c>
      <c r="Y148" s="398">
        <f t="shared" ref="Y148:Y211" si="51">(D148+F148-2*H148)*2*H148*7.85/1000-0.8584*3*H148*H148*7.85/1000</f>
        <v>33.93784848</v>
      </c>
      <c r="Z148" s="396">
        <f t="shared" ref="Z148:Z211" si="52">1-Y148/L148</f>
        <v>1.4094281504703488E-2</v>
      </c>
    </row>
    <row r="149" spans="1:26" ht="15.75">
      <c r="A149" s="320"/>
      <c r="B149" s="24"/>
      <c r="C149" s="372" t="s">
        <v>152</v>
      </c>
      <c r="D149" s="10">
        <v>190</v>
      </c>
      <c r="E149" s="10" t="s">
        <v>14</v>
      </c>
      <c r="F149" s="10">
        <v>190</v>
      </c>
      <c r="G149" s="10" t="s">
        <v>14</v>
      </c>
      <c r="H149" s="10">
        <v>8</v>
      </c>
      <c r="I149" s="10"/>
      <c r="J149" s="10"/>
      <c r="K149" s="61"/>
      <c r="L149" s="435">
        <f>(D149+F149-2*H149)*2*H149*7.85/1000-0.8584*1*H149*H149*7.85/1000</f>
        <v>45.287139840000002</v>
      </c>
      <c r="M149" s="436">
        <v>6000</v>
      </c>
      <c r="N149" s="423">
        <f t="shared" si="45"/>
        <v>271.72283904</v>
      </c>
      <c r="O149" s="12">
        <v>1</v>
      </c>
      <c r="P149" s="13">
        <v>1</v>
      </c>
      <c r="Q149" s="14">
        <f t="shared" si="46"/>
        <v>1</v>
      </c>
      <c r="R149" s="422">
        <f t="shared" si="47"/>
        <v>6</v>
      </c>
      <c r="S149" s="423">
        <f t="shared" si="48"/>
        <v>271.72283904</v>
      </c>
      <c r="T149" s="422">
        <f t="shared" si="49"/>
        <v>16.781806108424796</v>
      </c>
      <c r="U149" s="423">
        <f t="shared" si="50"/>
        <v>4.5599999999999987</v>
      </c>
      <c r="V149" s="317"/>
      <c r="W149" s="322">
        <f t="shared" si="42"/>
        <v>43.562099200000006</v>
      </c>
      <c r="X149" s="397">
        <f t="shared" si="43"/>
        <v>3.8091180986359108E-2</v>
      </c>
      <c r="Y149" s="398">
        <f t="shared" si="51"/>
        <v>44.42461952</v>
      </c>
      <c r="Z149" s="396">
        <f t="shared" si="52"/>
        <v>1.9045590493179665E-2</v>
      </c>
    </row>
    <row r="150" spans="1:26" ht="15.75">
      <c r="A150" s="320"/>
      <c r="B150" s="24"/>
      <c r="C150" s="372" t="s">
        <v>152</v>
      </c>
      <c r="D150" s="10">
        <v>195</v>
      </c>
      <c r="E150" s="10" t="s">
        <v>14</v>
      </c>
      <c r="F150" s="10">
        <v>195</v>
      </c>
      <c r="G150" s="10" t="s">
        <v>14</v>
      </c>
      <c r="H150" s="10">
        <v>4</v>
      </c>
      <c r="I150" s="10"/>
      <c r="J150" s="10"/>
      <c r="K150" s="61"/>
      <c r="L150" s="435">
        <f t="shared" ref="L150:L213" si="53">(D150+F150-2*H150)*2*H150*7.85/1000-0.8584*1*H150*H150*7.85/1000</f>
        <v>23.881784960000001</v>
      </c>
      <c r="M150" s="436">
        <v>6000</v>
      </c>
      <c r="N150" s="423">
        <f t="shared" si="45"/>
        <v>143.29070976</v>
      </c>
      <c r="O150" s="12">
        <v>1</v>
      </c>
      <c r="P150" s="13">
        <v>1</v>
      </c>
      <c r="Q150" s="14">
        <f t="shared" si="46"/>
        <v>1</v>
      </c>
      <c r="R150" s="422">
        <f t="shared" si="47"/>
        <v>6</v>
      </c>
      <c r="S150" s="423">
        <f t="shared" si="48"/>
        <v>143.29070976</v>
      </c>
      <c r="T150" s="422">
        <f t="shared" si="49"/>
        <v>32.66087527822711</v>
      </c>
      <c r="U150" s="423">
        <f t="shared" si="50"/>
        <v>4.68</v>
      </c>
      <c r="V150" s="317"/>
      <c r="W150" s="322">
        <f t="shared" si="42"/>
        <v>23.4505248</v>
      </c>
      <c r="X150" s="397">
        <f t="shared" si="43"/>
        <v>1.8058120895164453E-2</v>
      </c>
      <c r="Y150" s="398">
        <f t="shared" si="51"/>
        <v>23.666154880000001</v>
      </c>
      <c r="Z150" s="396">
        <f t="shared" si="52"/>
        <v>9.0290604475822267E-3</v>
      </c>
    </row>
    <row r="151" spans="1:26" ht="15.75">
      <c r="A151" s="320"/>
      <c r="B151" s="24"/>
      <c r="C151" s="372" t="s">
        <v>152</v>
      </c>
      <c r="D151" s="10">
        <v>195</v>
      </c>
      <c r="E151" s="10" t="s">
        <v>14</v>
      </c>
      <c r="F151" s="10">
        <v>195</v>
      </c>
      <c r="G151" s="10" t="s">
        <v>14</v>
      </c>
      <c r="H151" s="10">
        <v>5</v>
      </c>
      <c r="I151" s="10"/>
      <c r="J151" s="10"/>
      <c r="K151" s="61"/>
      <c r="L151" s="435">
        <f t="shared" si="53"/>
        <v>29.661538999999998</v>
      </c>
      <c r="M151" s="436">
        <v>6000</v>
      </c>
      <c r="N151" s="423">
        <f t="shared" si="45"/>
        <v>177.969234</v>
      </c>
      <c r="O151" s="12">
        <v>1</v>
      </c>
      <c r="P151" s="13">
        <v>1</v>
      </c>
      <c r="Q151" s="14">
        <f t="shared" si="46"/>
        <v>1</v>
      </c>
      <c r="R151" s="422">
        <f t="shared" si="47"/>
        <v>6</v>
      </c>
      <c r="S151" s="423">
        <f t="shared" si="48"/>
        <v>177.969234</v>
      </c>
      <c r="T151" s="422">
        <f t="shared" si="49"/>
        <v>26.296680020547825</v>
      </c>
      <c r="U151" s="423">
        <f t="shared" si="50"/>
        <v>4.6800000000000006</v>
      </c>
      <c r="V151" s="317"/>
      <c r="W151" s="322">
        <f t="shared" si="42"/>
        <v>28.987694999999999</v>
      </c>
      <c r="X151" s="397">
        <f t="shared" si="43"/>
        <v>2.271776929713587E-2</v>
      </c>
      <c r="Y151" s="398">
        <f t="shared" si="51"/>
        <v>29.324617</v>
      </c>
      <c r="Z151" s="396">
        <f t="shared" si="52"/>
        <v>1.1358884648567935E-2</v>
      </c>
    </row>
    <row r="152" spans="1:26" ht="15.75">
      <c r="A152" s="320"/>
      <c r="B152" s="24"/>
      <c r="C152" s="372" t="s">
        <v>152</v>
      </c>
      <c r="D152" s="10">
        <v>195</v>
      </c>
      <c r="E152" s="10" t="s">
        <v>14</v>
      </c>
      <c r="F152" s="10">
        <v>195</v>
      </c>
      <c r="G152" s="10" t="s">
        <v>14</v>
      </c>
      <c r="H152" s="10">
        <v>6</v>
      </c>
      <c r="I152" s="10"/>
      <c r="J152" s="10"/>
      <c r="K152" s="61"/>
      <c r="L152" s="435">
        <f t="shared" si="53"/>
        <v>35.365016159999996</v>
      </c>
      <c r="M152" s="436">
        <v>6000</v>
      </c>
      <c r="N152" s="423">
        <f t="shared" si="45"/>
        <v>212.19009695999998</v>
      </c>
      <c r="O152" s="12">
        <v>1</v>
      </c>
      <c r="P152" s="13">
        <v>1</v>
      </c>
      <c r="Q152" s="14">
        <f t="shared" si="46"/>
        <v>1</v>
      </c>
      <c r="R152" s="422">
        <f t="shared" si="47"/>
        <v>6</v>
      </c>
      <c r="S152" s="423">
        <f t="shared" si="48"/>
        <v>212.19009695999998</v>
      </c>
      <c r="T152" s="422">
        <f t="shared" si="49"/>
        <v>22.055694714547531</v>
      </c>
      <c r="U152" s="423">
        <f t="shared" si="50"/>
        <v>4.68</v>
      </c>
      <c r="V152" s="317"/>
      <c r="W152" s="322">
        <f t="shared" si="42"/>
        <v>34.394680799999996</v>
      </c>
      <c r="X152" s="397">
        <f t="shared" si="43"/>
        <v>2.7437718552423829E-2</v>
      </c>
      <c r="Y152" s="398">
        <f t="shared" si="51"/>
        <v>34.87984848</v>
      </c>
      <c r="Z152" s="396">
        <f t="shared" si="52"/>
        <v>1.3718859276211859E-2</v>
      </c>
    </row>
    <row r="153" spans="1:26" ht="15.75">
      <c r="A153" s="320"/>
      <c r="B153" s="24"/>
      <c r="C153" s="372" t="s">
        <v>152</v>
      </c>
      <c r="D153" s="10">
        <v>195</v>
      </c>
      <c r="E153" s="10" t="s">
        <v>14</v>
      </c>
      <c r="F153" s="10">
        <v>195</v>
      </c>
      <c r="G153" s="10" t="s">
        <v>14</v>
      </c>
      <c r="H153" s="10">
        <v>8</v>
      </c>
      <c r="I153" s="10"/>
      <c r="J153" s="10"/>
      <c r="K153" s="61"/>
      <c r="L153" s="435">
        <f t="shared" si="53"/>
        <v>46.543139840000002</v>
      </c>
      <c r="M153" s="436">
        <v>6000</v>
      </c>
      <c r="N153" s="423">
        <f t="shared" si="45"/>
        <v>279.25883904</v>
      </c>
      <c r="O153" s="12">
        <v>1</v>
      </c>
      <c r="P153" s="13">
        <v>1</v>
      </c>
      <c r="Q153" s="14">
        <f t="shared" si="46"/>
        <v>1</v>
      </c>
      <c r="R153" s="422">
        <f t="shared" si="47"/>
        <v>6</v>
      </c>
      <c r="S153" s="423">
        <f t="shared" si="48"/>
        <v>279.25883904</v>
      </c>
      <c r="T153" s="422">
        <f t="shared" si="49"/>
        <v>16.758645907460977</v>
      </c>
      <c r="U153" s="423">
        <f t="shared" si="50"/>
        <v>4.68</v>
      </c>
      <c r="V153" s="317"/>
      <c r="W153" s="322">
        <f t="shared" si="42"/>
        <v>44.818099200000006</v>
      </c>
      <c r="X153" s="397">
        <f t="shared" si="43"/>
        <v>3.7063263156076665E-2</v>
      </c>
      <c r="Y153" s="398">
        <f t="shared" si="51"/>
        <v>45.68061952</v>
      </c>
      <c r="Z153" s="396">
        <f t="shared" si="52"/>
        <v>1.8531631578038388E-2</v>
      </c>
    </row>
    <row r="154" spans="1:26" ht="15.75">
      <c r="A154" s="320"/>
      <c r="B154" s="24"/>
      <c r="C154" s="372" t="s">
        <v>152</v>
      </c>
      <c r="D154" s="10">
        <v>200</v>
      </c>
      <c r="E154" s="10" t="s">
        <v>14</v>
      </c>
      <c r="F154" s="10">
        <v>200</v>
      </c>
      <c r="G154" s="10" t="s">
        <v>14</v>
      </c>
      <c r="H154" s="10">
        <v>4</v>
      </c>
      <c r="I154" s="10"/>
      <c r="J154" s="10"/>
      <c r="K154" s="61"/>
      <c r="L154" s="435">
        <f t="shared" si="53"/>
        <v>24.509784960000001</v>
      </c>
      <c r="M154" s="436">
        <v>6000</v>
      </c>
      <c r="N154" s="423">
        <f t="shared" si="45"/>
        <v>147.05870976</v>
      </c>
      <c r="O154" s="12">
        <v>1</v>
      </c>
      <c r="P154" s="13">
        <v>1</v>
      </c>
      <c r="Q154" s="14">
        <f t="shared" si="46"/>
        <v>1</v>
      </c>
      <c r="R154" s="422">
        <f t="shared" si="47"/>
        <v>6</v>
      </c>
      <c r="S154" s="423">
        <f t="shared" si="48"/>
        <v>147.05870976</v>
      </c>
      <c r="T154" s="422">
        <f t="shared" si="49"/>
        <v>32.640025251368016</v>
      </c>
      <c r="U154" s="423">
        <f t="shared" si="50"/>
        <v>4.8</v>
      </c>
      <c r="V154" s="317"/>
      <c r="W154" s="322">
        <f t="shared" si="42"/>
        <v>24.0785248</v>
      </c>
      <c r="X154" s="397">
        <f t="shared" si="43"/>
        <v>1.7595428140386282E-2</v>
      </c>
      <c r="Y154" s="398">
        <f t="shared" si="51"/>
        <v>24.294154880000001</v>
      </c>
      <c r="Z154" s="396">
        <f t="shared" si="52"/>
        <v>8.7977140701931411E-3</v>
      </c>
    </row>
    <row r="155" spans="1:26" ht="15.75">
      <c r="A155" s="320"/>
      <c r="B155" s="24"/>
      <c r="C155" s="372" t="s">
        <v>152</v>
      </c>
      <c r="D155" s="10">
        <v>200</v>
      </c>
      <c r="E155" s="10" t="s">
        <v>14</v>
      </c>
      <c r="F155" s="10">
        <v>200</v>
      </c>
      <c r="G155" s="10" t="s">
        <v>14</v>
      </c>
      <c r="H155" s="10">
        <v>5</v>
      </c>
      <c r="I155" s="10"/>
      <c r="J155" s="10"/>
      <c r="K155" s="61"/>
      <c r="L155" s="435">
        <f t="shared" si="53"/>
        <v>30.446538999999998</v>
      </c>
      <c r="M155" s="436">
        <v>6000</v>
      </c>
      <c r="N155" s="423">
        <f t="shared" si="45"/>
        <v>182.67923400000001</v>
      </c>
      <c r="O155" s="12">
        <v>1</v>
      </c>
      <c r="P155" s="13">
        <v>1</v>
      </c>
      <c r="Q155" s="14">
        <f t="shared" si="46"/>
        <v>1</v>
      </c>
      <c r="R155" s="422">
        <f t="shared" si="47"/>
        <v>6</v>
      </c>
      <c r="S155" s="423">
        <f t="shared" si="48"/>
        <v>182.67923400000001</v>
      </c>
      <c r="T155" s="422">
        <f t="shared" si="49"/>
        <v>26.275564523113779</v>
      </c>
      <c r="U155" s="423">
        <f t="shared" si="50"/>
        <v>4.8000000000000007</v>
      </c>
      <c r="V155" s="317"/>
      <c r="W155" s="322">
        <f t="shared" si="42"/>
        <v>29.772694999999999</v>
      </c>
      <c r="X155" s="397">
        <f t="shared" si="43"/>
        <v>2.2132039375641344E-2</v>
      </c>
      <c r="Y155" s="398">
        <f t="shared" si="51"/>
        <v>30.109617</v>
      </c>
      <c r="Z155" s="396">
        <f t="shared" si="52"/>
        <v>1.1066019687820616E-2</v>
      </c>
    </row>
    <row r="156" spans="1:26" ht="15.75">
      <c r="A156" s="320"/>
      <c r="B156" s="24"/>
      <c r="C156" s="372" t="s">
        <v>152</v>
      </c>
      <c r="D156" s="10">
        <v>200</v>
      </c>
      <c r="E156" s="10" t="s">
        <v>14</v>
      </c>
      <c r="F156" s="10">
        <v>200</v>
      </c>
      <c r="G156" s="10" t="s">
        <v>14</v>
      </c>
      <c r="H156" s="10">
        <v>6</v>
      </c>
      <c r="I156" s="10"/>
      <c r="J156" s="10"/>
      <c r="K156" s="61"/>
      <c r="L156" s="435">
        <f t="shared" si="53"/>
        <v>36.307016159999996</v>
      </c>
      <c r="M156" s="436">
        <v>6000</v>
      </c>
      <c r="N156" s="423">
        <f t="shared" si="45"/>
        <v>217.84209695999996</v>
      </c>
      <c r="O156" s="12">
        <v>1</v>
      </c>
      <c r="P156" s="13">
        <v>1</v>
      </c>
      <c r="Q156" s="14">
        <f t="shared" si="46"/>
        <v>1</v>
      </c>
      <c r="R156" s="422">
        <f t="shared" si="47"/>
        <v>6</v>
      </c>
      <c r="S156" s="423">
        <f t="shared" si="48"/>
        <v>217.84209695999996</v>
      </c>
      <c r="T156" s="422">
        <f t="shared" si="49"/>
        <v>22.034308643665749</v>
      </c>
      <c r="U156" s="423">
        <f t="shared" si="50"/>
        <v>4.7999999999999989</v>
      </c>
      <c r="V156" s="317"/>
      <c r="W156" s="322">
        <f t="shared" si="42"/>
        <v>35.336680799999996</v>
      </c>
      <c r="X156" s="397">
        <f t="shared" si="43"/>
        <v>2.6725836012628124E-2</v>
      </c>
      <c r="Y156" s="398">
        <f t="shared" si="51"/>
        <v>35.82184848</v>
      </c>
      <c r="Z156" s="396">
        <f t="shared" si="52"/>
        <v>1.3362918006313951E-2</v>
      </c>
    </row>
    <row r="157" spans="1:26" ht="16.5" thickBot="1">
      <c r="A157" s="320"/>
      <c r="B157" s="131"/>
      <c r="C157" s="391" t="s">
        <v>152</v>
      </c>
      <c r="D157" s="112">
        <v>200</v>
      </c>
      <c r="E157" s="112" t="s">
        <v>14</v>
      </c>
      <c r="F157" s="112">
        <v>200</v>
      </c>
      <c r="G157" s="112" t="s">
        <v>14</v>
      </c>
      <c r="H157" s="112">
        <v>8</v>
      </c>
      <c r="I157" s="112"/>
      <c r="J157" s="112"/>
      <c r="K157" s="170"/>
      <c r="L157" s="484">
        <f t="shared" si="53"/>
        <v>47.799139839999995</v>
      </c>
      <c r="M157" s="452">
        <v>6000</v>
      </c>
      <c r="N157" s="461">
        <f t="shared" si="45"/>
        <v>286.79483904</v>
      </c>
      <c r="O157" s="114">
        <v>1</v>
      </c>
      <c r="P157" s="115">
        <v>1</v>
      </c>
      <c r="Q157" s="130">
        <f t="shared" si="46"/>
        <v>1</v>
      </c>
      <c r="R157" s="480">
        <f t="shared" si="47"/>
        <v>6</v>
      </c>
      <c r="S157" s="461">
        <f t="shared" si="48"/>
        <v>286.79483904</v>
      </c>
      <c r="T157" s="480">
        <f t="shared" si="49"/>
        <v>16.736702850257821</v>
      </c>
      <c r="U157" s="461">
        <f t="shared" si="50"/>
        <v>4.8000000000000007</v>
      </c>
      <c r="V157" s="317"/>
      <c r="W157" s="322">
        <f t="shared" si="42"/>
        <v>46.074099199999999</v>
      </c>
      <c r="X157" s="397">
        <f t="shared" si="43"/>
        <v>3.6089365745373136E-2</v>
      </c>
      <c r="Y157" s="398">
        <f t="shared" si="51"/>
        <v>46.936619519999994</v>
      </c>
      <c r="Z157" s="396">
        <f t="shared" si="52"/>
        <v>1.8044682872686679E-2</v>
      </c>
    </row>
    <row r="158" spans="1:26" ht="15.75">
      <c r="A158" s="320"/>
      <c r="B158" s="37"/>
      <c r="C158" s="392" t="s">
        <v>152</v>
      </c>
      <c r="D158" s="167">
        <v>40</v>
      </c>
      <c r="E158" s="167" t="s">
        <v>14</v>
      </c>
      <c r="F158" s="167">
        <v>60</v>
      </c>
      <c r="G158" s="167" t="s">
        <v>14</v>
      </c>
      <c r="H158" s="167">
        <v>2</v>
      </c>
      <c r="I158" s="167"/>
      <c r="J158" s="167"/>
      <c r="K158" s="168"/>
      <c r="L158" s="485">
        <f t="shared" si="53"/>
        <v>2.9874462399999997</v>
      </c>
      <c r="M158" s="455">
        <v>6000</v>
      </c>
      <c r="N158" s="463">
        <f t="shared" si="45"/>
        <v>17.92467744</v>
      </c>
      <c r="O158" s="25">
        <v>1</v>
      </c>
      <c r="P158" s="26">
        <v>1</v>
      </c>
      <c r="Q158" s="27">
        <f t="shared" si="46"/>
        <v>1</v>
      </c>
      <c r="R158" s="482">
        <f t="shared" si="47"/>
        <v>6</v>
      </c>
      <c r="S158" s="463">
        <f t="shared" si="48"/>
        <v>17.92467744</v>
      </c>
      <c r="T158" s="482">
        <f t="shared" si="49"/>
        <v>66.946811401031283</v>
      </c>
      <c r="U158" s="463">
        <f t="shared" si="50"/>
        <v>1.2000000000000002</v>
      </c>
      <c r="V158" s="317"/>
      <c r="W158" s="322">
        <f t="shared" si="42"/>
        <v>2.8796311999999999</v>
      </c>
      <c r="X158" s="397">
        <f t="shared" si="43"/>
        <v>3.6089365745373136E-2</v>
      </c>
      <c r="Y158" s="398">
        <f t="shared" si="51"/>
        <v>2.9335387199999996</v>
      </c>
      <c r="Z158" s="396">
        <f t="shared" si="52"/>
        <v>1.8044682872686679E-2</v>
      </c>
    </row>
    <row r="159" spans="1:26" ht="15.75">
      <c r="A159" s="320"/>
      <c r="B159" s="24"/>
      <c r="C159" s="372" t="s">
        <v>152</v>
      </c>
      <c r="D159" s="167">
        <v>40</v>
      </c>
      <c r="E159" s="10" t="s">
        <v>14</v>
      </c>
      <c r="F159" s="167">
        <v>60</v>
      </c>
      <c r="G159" s="10" t="s">
        <v>14</v>
      </c>
      <c r="H159" s="10">
        <v>2.5</v>
      </c>
      <c r="I159" s="10"/>
      <c r="J159" s="10"/>
      <c r="K159" s="61"/>
      <c r="L159" s="435">
        <f t="shared" si="53"/>
        <v>3.6866347499999996</v>
      </c>
      <c r="M159" s="436">
        <v>6000</v>
      </c>
      <c r="N159" s="423">
        <f t="shared" si="45"/>
        <v>22.119808499999998</v>
      </c>
      <c r="O159" s="12">
        <v>1</v>
      </c>
      <c r="P159" s="13">
        <v>1</v>
      </c>
      <c r="Q159" s="14">
        <f t="shared" si="46"/>
        <v>1</v>
      </c>
      <c r="R159" s="422">
        <f t="shared" si="47"/>
        <v>6</v>
      </c>
      <c r="S159" s="423">
        <f t="shared" si="48"/>
        <v>22.119808499999998</v>
      </c>
      <c r="T159" s="422">
        <f t="shared" si="49"/>
        <v>54.250017580396324</v>
      </c>
      <c r="U159" s="423">
        <f t="shared" si="50"/>
        <v>1.2</v>
      </c>
      <c r="V159" s="317"/>
      <c r="W159" s="322">
        <f t="shared" si="42"/>
        <v>3.5181737499999999</v>
      </c>
      <c r="X159" s="397">
        <f t="shared" si="43"/>
        <v>4.5695061058055653E-2</v>
      </c>
      <c r="Y159" s="398">
        <f t="shared" si="51"/>
        <v>3.6024042499999998</v>
      </c>
      <c r="Z159" s="396">
        <f t="shared" si="52"/>
        <v>2.2847530529027882E-2</v>
      </c>
    </row>
    <row r="160" spans="1:26" ht="15.75">
      <c r="A160" s="320"/>
      <c r="B160" s="24"/>
      <c r="C160" s="372" t="s">
        <v>152</v>
      </c>
      <c r="D160" s="167">
        <v>40</v>
      </c>
      <c r="E160" s="10" t="s">
        <v>14</v>
      </c>
      <c r="F160" s="167">
        <v>60</v>
      </c>
      <c r="G160" s="10" t="s">
        <v>14</v>
      </c>
      <c r="H160" s="10">
        <v>3</v>
      </c>
      <c r="I160" s="10"/>
      <c r="J160" s="10"/>
      <c r="K160" s="61"/>
      <c r="L160" s="435">
        <f t="shared" si="53"/>
        <v>4.36675404</v>
      </c>
      <c r="M160" s="436">
        <v>6000</v>
      </c>
      <c r="N160" s="423">
        <f t="shared" si="45"/>
        <v>26.20052424</v>
      </c>
      <c r="O160" s="12">
        <v>1</v>
      </c>
      <c r="P160" s="13">
        <v>1</v>
      </c>
      <c r="Q160" s="14">
        <f t="shared" si="46"/>
        <v>1</v>
      </c>
      <c r="R160" s="422">
        <f t="shared" si="47"/>
        <v>6</v>
      </c>
      <c r="S160" s="423">
        <f t="shared" si="48"/>
        <v>26.20052424</v>
      </c>
      <c r="T160" s="422">
        <f t="shared" si="49"/>
        <v>45.800610285803963</v>
      </c>
      <c r="U160" s="423">
        <f t="shared" si="50"/>
        <v>1.2</v>
      </c>
      <c r="V160" s="317"/>
      <c r="W160" s="322">
        <f t="shared" si="42"/>
        <v>4.1241702</v>
      </c>
      <c r="X160" s="397">
        <f t="shared" si="43"/>
        <v>5.5552439587369107E-2</v>
      </c>
      <c r="Y160" s="398">
        <f t="shared" si="51"/>
        <v>4.24546212</v>
      </c>
      <c r="Z160" s="396">
        <f t="shared" si="52"/>
        <v>2.7776219793684609E-2</v>
      </c>
    </row>
    <row r="161" spans="1:26" ht="15.75">
      <c r="A161" s="320"/>
      <c r="B161" s="24"/>
      <c r="C161" s="372" t="s">
        <v>152</v>
      </c>
      <c r="D161" s="167">
        <v>40</v>
      </c>
      <c r="E161" s="10" t="s">
        <v>14</v>
      </c>
      <c r="F161" s="167">
        <v>60</v>
      </c>
      <c r="G161" s="10" t="s">
        <v>14</v>
      </c>
      <c r="H161" s="10">
        <v>3.5</v>
      </c>
      <c r="I161" s="10"/>
      <c r="J161" s="10"/>
      <c r="K161" s="61"/>
      <c r="L161" s="435">
        <f t="shared" si="53"/>
        <v>5.0278041099999999</v>
      </c>
      <c r="M161" s="436">
        <v>6000</v>
      </c>
      <c r="N161" s="423">
        <f t="shared" si="45"/>
        <v>30.16682466</v>
      </c>
      <c r="O161" s="12">
        <v>1</v>
      </c>
      <c r="P161" s="13">
        <v>1</v>
      </c>
      <c r="Q161" s="14">
        <f t="shared" si="46"/>
        <v>1</v>
      </c>
      <c r="R161" s="422">
        <f t="shared" si="47"/>
        <v>6</v>
      </c>
      <c r="S161" s="423">
        <f t="shared" si="48"/>
        <v>30.16682466</v>
      </c>
      <c r="T161" s="422">
        <f t="shared" si="49"/>
        <v>39.778797189455339</v>
      </c>
      <c r="U161" s="423">
        <f t="shared" si="50"/>
        <v>1.2</v>
      </c>
      <c r="V161" s="317"/>
      <c r="W161" s="322">
        <f t="shared" si="42"/>
        <v>4.6976205499999999</v>
      </c>
      <c r="X161" s="397">
        <f t="shared" si="43"/>
        <v>6.5671524342661769E-2</v>
      </c>
      <c r="Y161" s="398">
        <f t="shared" si="51"/>
        <v>4.862712329999999</v>
      </c>
      <c r="Z161" s="396">
        <f t="shared" si="52"/>
        <v>3.2835762171331107E-2</v>
      </c>
    </row>
    <row r="162" spans="1:26" ht="15.75">
      <c r="A162" s="320"/>
      <c r="B162" s="24"/>
      <c r="C162" s="372" t="s">
        <v>152</v>
      </c>
      <c r="D162" s="167">
        <v>40</v>
      </c>
      <c r="E162" s="10" t="s">
        <v>14</v>
      </c>
      <c r="F162" s="167">
        <v>60</v>
      </c>
      <c r="G162" s="10" t="s">
        <v>14</v>
      </c>
      <c r="H162" s="10">
        <v>4</v>
      </c>
      <c r="I162" s="10"/>
      <c r="J162" s="10"/>
      <c r="K162" s="61"/>
      <c r="L162" s="435">
        <f t="shared" si="53"/>
        <v>5.6697849599999994</v>
      </c>
      <c r="M162" s="436">
        <v>6000</v>
      </c>
      <c r="N162" s="423">
        <f t="shared" si="45"/>
        <v>34.01870976</v>
      </c>
      <c r="O162" s="12">
        <v>1</v>
      </c>
      <c r="P162" s="13">
        <v>1</v>
      </c>
      <c r="Q162" s="14">
        <f t="shared" si="46"/>
        <v>1</v>
      </c>
      <c r="R162" s="422">
        <f t="shared" si="47"/>
        <v>6</v>
      </c>
      <c r="S162" s="423">
        <f t="shared" si="48"/>
        <v>34.01870976</v>
      </c>
      <c r="T162" s="422">
        <f t="shared" si="49"/>
        <v>35.274706432605164</v>
      </c>
      <c r="U162" s="423">
        <f t="shared" si="50"/>
        <v>1.2</v>
      </c>
      <c r="V162" s="317"/>
      <c r="W162" s="322">
        <f t="shared" si="42"/>
        <v>5.2385247999999995</v>
      </c>
      <c r="X162" s="397">
        <f t="shared" si="43"/>
        <v>7.6062877700391662E-2</v>
      </c>
      <c r="Y162" s="398">
        <f t="shared" si="51"/>
        <v>5.4541548799999999</v>
      </c>
      <c r="Z162" s="396">
        <f t="shared" si="52"/>
        <v>3.8031438850195776E-2</v>
      </c>
    </row>
    <row r="163" spans="1:26" ht="15.75">
      <c r="A163" s="320"/>
      <c r="B163" s="24"/>
      <c r="C163" s="372" t="s">
        <v>152</v>
      </c>
      <c r="D163" s="167">
        <v>40</v>
      </c>
      <c r="E163" s="10" t="s">
        <v>14</v>
      </c>
      <c r="F163" s="167">
        <v>60</v>
      </c>
      <c r="G163" s="10" t="s">
        <v>14</v>
      </c>
      <c r="H163" s="10">
        <v>5</v>
      </c>
      <c r="I163" s="10"/>
      <c r="J163" s="10"/>
      <c r="K163" s="61"/>
      <c r="L163" s="435">
        <f t="shared" si="53"/>
        <v>6.8965390000000006</v>
      </c>
      <c r="M163" s="436">
        <v>6000</v>
      </c>
      <c r="N163" s="423">
        <f t="shared" si="45"/>
        <v>41.379234000000004</v>
      </c>
      <c r="O163" s="12">
        <v>1</v>
      </c>
      <c r="P163" s="13">
        <v>1</v>
      </c>
      <c r="Q163" s="14">
        <f t="shared" si="46"/>
        <v>1</v>
      </c>
      <c r="R163" s="422">
        <f t="shared" si="47"/>
        <v>6</v>
      </c>
      <c r="S163" s="423">
        <f t="shared" si="48"/>
        <v>41.379234000000004</v>
      </c>
      <c r="T163" s="422">
        <f t="shared" si="49"/>
        <v>29.000053505098712</v>
      </c>
      <c r="U163" s="423">
        <f t="shared" si="50"/>
        <v>1.2</v>
      </c>
      <c r="V163" s="317"/>
      <c r="W163" s="322">
        <f t="shared" si="42"/>
        <v>6.2226949999999999</v>
      </c>
      <c r="X163" s="397">
        <f t="shared" si="43"/>
        <v>9.7707560270448801E-2</v>
      </c>
      <c r="Y163" s="398">
        <f t="shared" si="51"/>
        <v>6.5596170000000003</v>
      </c>
      <c r="Z163" s="396">
        <f t="shared" si="52"/>
        <v>4.8853780135224456E-2</v>
      </c>
    </row>
    <row r="164" spans="1:26" ht="15.75">
      <c r="A164" s="320"/>
      <c r="B164" s="24"/>
      <c r="C164" s="372" t="s">
        <v>152</v>
      </c>
      <c r="D164" s="167">
        <v>40</v>
      </c>
      <c r="E164" s="10" t="s">
        <v>14</v>
      </c>
      <c r="F164" s="167">
        <v>60</v>
      </c>
      <c r="G164" s="10" t="s">
        <v>14</v>
      </c>
      <c r="H164" s="10">
        <v>6</v>
      </c>
      <c r="I164" s="10"/>
      <c r="J164" s="10"/>
      <c r="K164" s="61"/>
      <c r="L164" s="435">
        <f t="shared" si="53"/>
        <v>8.0470161600000001</v>
      </c>
      <c r="M164" s="436">
        <v>6000</v>
      </c>
      <c r="N164" s="423">
        <f t="shared" si="45"/>
        <v>48.282096960000004</v>
      </c>
      <c r="O164" s="12">
        <v>1</v>
      </c>
      <c r="P164" s="13">
        <v>1</v>
      </c>
      <c r="Q164" s="14">
        <f t="shared" si="46"/>
        <v>1</v>
      </c>
      <c r="R164" s="422">
        <f t="shared" si="47"/>
        <v>6</v>
      </c>
      <c r="S164" s="423">
        <f t="shared" si="48"/>
        <v>48.282096960000004</v>
      </c>
      <c r="T164" s="422">
        <f t="shared" si="49"/>
        <v>24.853932939038611</v>
      </c>
      <c r="U164" s="423">
        <f t="shared" si="50"/>
        <v>1.2</v>
      </c>
      <c r="V164" s="317"/>
      <c r="W164" s="322">
        <f t="shared" si="42"/>
        <v>7.0766808000000001</v>
      </c>
      <c r="X164" s="397">
        <f t="shared" si="43"/>
        <v>0.12058324982908941</v>
      </c>
      <c r="Y164" s="398">
        <f t="shared" si="51"/>
        <v>7.5618484800000001</v>
      </c>
      <c r="Z164" s="396">
        <f t="shared" si="52"/>
        <v>6.0291624914544761E-2</v>
      </c>
    </row>
    <row r="165" spans="1:26" ht="15.75">
      <c r="A165" s="320"/>
      <c r="B165" s="24"/>
      <c r="C165" s="372" t="s">
        <v>152</v>
      </c>
      <c r="D165" s="10">
        <v>40</v>
      </c>
      <c r="E165" s="10" t="s">
        <v>14</v>
      </c>
      <c r="F165" s="10">
        <v>70</v>
      </c>
      <c r="G165" s="10" t="s">
        <v>14</v>
      </c>
      <c r="H165" s="10">
        <v>2</v>
      </c>
      <c r="I165" s="10"/>
      <c r="J165" s="10"/>
      <c r="K165" s="61"/>
      <c r="L165" s="435">
        <f t="shared" si="53"/>
        <v>3.3014462399999998</v>
      </c>
      <c r="M165" s="436">
        <v>6000</v>
      </c>
      <c r="N165" s="423">
        <f t="shared" si="45"/>
        <v>19.80867744</v>
      </c>
      <c r="O165" s="12">
        <v>1</v>
      </c>
      <c r="P165" s="13">
        <v>1</v>
      </c>
      <c r="Q165" s="14">
        <f t="shared" si="46"/>
        <v>1</v>
      </c>
      <c r="R165" s="422">
        <f t="shared" si="47"/>
        <v>6</v>
      </c>
      <c r="S165" s="423">
        <f t="shared" si="48"/>
        <v>19.80867744</v>
      </c>
      <c r="T165" s="422">
        <f t="shared" si="49"/>
        <v>66.63746249583032</v>
      </c>
      <c r="U165" s="423">
        <f t="shared" si="50"/>
        <v>1.3200000000000003</v>
      </c>
      <c r="V165" s="317"/>
      <c r="W165" s="322">
        <f t="shared" si="42"/>
        <v>3.1936312</v>
      </c>
      <c r="X165" s="397">
        <f t="shared" si="43"/>
        <v>3.2656912202211008E-2</v>
      </c>
      <c r="Y165" s="398">
        <f t="shared" si="51"/>
        <v>3.2475387199999997</v>
      </c>
      <c r="Z165" s="396">
        <f t="shared" si="52"/>
        <v>1.632845610110556E-2</v>
      </c>
    </row>
    <row r="166" spans="1:26" ht="15.75">
      <c r="A166" s="320"/>
      <c r="B166" s="24"/>
      <c r="C166" s="372" t="s">
        <v>152</v>
      </c>
      <c r="D166" s="10">
        <v>40</v>
      </c>
      <c r="E166" s="10" t="s">
        <v>14</v>
      </c>
      <c r="F166" s="10">
        <v>70</v>
      </c>
      <c r="G166" s="10" t="s">
        <v>14</v>
      </c>
      <c r="H166" s="10">
        <v>2.5</v>
      </c>
      <c r="I166" s="10"/>
      <c r="J166" s="10"/>
      <c r="K166" s="61"/>
      <c r="L166" s="435">
        <f t="shared" si="53"/>
        <v>4.0791347499999997</v>
      </c>
      <c r="M166" s="436">
        <v>6000</v>
      </c>
      <c r="N166" s="423">
        <f t="shared" si="45"/>
        <v>24.474808499999998</v>
      </c>
      <c r="O166" s="12">
        <v>1</v>
      </c>
      <c r="P166" s="13">
        <v>1</v>
      </c>
      <c r="Q166" s="14">
        <f t="shared" si="46"/>
        <v>1</v>
      </c>
      <c r="R166" s="422">
        <f t="shared" si="47"/>
        <v>6</v>
      </c>
      <c r="S166" s="423">
        <f t="shared" si="48"/>
        <v>24.474808499999998</v>
      </c>
      <c r="T166" s="422">
        <f t="shared" si="49"/>
        <v>53.933006258251218</v>
      </c>
      <c r="U166" s="423">
        <f t="shared" si="50"/>
        <v>1.32</v>
      </c>
      <c r="V166" s="317"/>
      <c r="W166" s="322">
        <f t="shared" si="42"/>
        <v>3.9106737499999999</v>
      </c>
      <c r="X166" s="397">
        <f t="shared" si="43"/>
        <v>4.1298218942142029E-2</v>
      </c>
      <c r="Y166" s="398">
        <f t="shared" si="51"/>
        <v>3.9949042499999998</v>
      </c>
      <c r="Z166" s="396">
        <f t="shared" si="52"/>
        <v>2.0649109471071014E-2</v>
      </c>
    </row>
    <row r="167" spans="1:26" ht="15.75">
      <c r="A167" s="320"/>
      <c r="B167" s="24"/>
      <c r="C167" s="372" t="s">
        <v>152</v>
      </c>
      <c r="D167" s="10">
        <v>40</v>
      </c>
      <c r="E167" s="10" t="s">
        <v>14</v>
      </c>
      <c r="F167" s="10">
        <v>70</v>
      </c>
      <c r="G167" s="10" t="s">
        <v>14</v>
      </c>
      <c r="H167" s="10">
        <v>3</v>
      </c>
      <c r="I167" s="10"/>
      <c r="J167" s="10"/>
      <c r="K167" s="61"/>
      <c r="L167" s="435">
        <f t="shared" si="53"/>
        <v>4.8377540400000001</v>
      </c>
      <c r="M167" s="436">
        <v>6000</v>
      </c>
      <c r="N167" s="423">
        <f t="shared" si="45"/>
        <v>29.026524240000001</v>
      </c>
      <c r="O167" s="12">
        <v>1</v>
      </c>
      <c r="P167" s="13">
        <v>1</v>
      </c>
      <c r="Q167" s="14">
        <f t="shared" si="46"/>
        <v>1</v>
      </c>
      <c r="R167" s="422">
        <f t="shared" si="47"/>
        <v>6</v>
      </c>
      <c r="S167" s="423">
        <f t="shared" si="48"/>
        <v>29.026524240000001</v>
      </c>
      <c r="T167" s="422">
        <f t="shared" si="49"/>
        <v>45.475648034392421</v>
      </c>
      <c r="U167" s="423">
        <f t="shared" si="50"/>
        <v>1.32</v>
      </c>
      <c r="V167" s="317"/>
      <c r="W167" s="322">
        <f t="shared" si="42"/>
        <v>4.5951702000000001</v>
      </c>
      <c r="X167" s="397">
        <f t="shared" si="43"/>
        <v>5.0143896939415344E-2</v>
      </c>
      <c r="Y167" s="398">
        <f t="shared" si="51"/>
        <v>4.7164621200000001</v>
      </c>
      <c r="Z167" s="396">
        <f t="shared" si="52"/>
        <v>2.5071948469707617E-2</v>
      </c>
    </row>
    <row r="168" spans="1:26" ht="15.75">
      <c r="A168" s="320"/>
      <c r="B168" s="24"/>
      <c r="C168" s="372" t="s">
        <v>152</v>
      </c>
      <c r="D168" s="10">
        <v>40</v>
      </c>
      <c r="E168" s="10" t="s">
        <v>14</v>
      </c>
      <c r="F168" s="10">
        <v>70</v>
      </c>
      <c r="G168" s="10" t="s">
        <v>14</v>
      </c>
      <c r="H168" s="10">
        <v>3.5</v>
      </c>
      <c r="I168" s="10"/>
      <c r="J168" s="10"/>
      <c r="K168" s="61"/>
      <c r="L168" s="435">
        <f t="shared" si="53"/>
        <v>5.57730411</v>
      </c>
      <c r="M168" s="436">
        <v>6000</v>
      </c>
      <c r="N168" s="423">
        <f t="shared" si="45"/>
        <v>33.46382466</v>
      </c>
      <c r="O168" s="12">
        <v>1</v>
      </c>
      <c r="P168" s="13">
        <v>1</v>
      </c>
      <c r="Q168" s="14">
        <f t="shared" si="46"/>
        <v>1</v>
      </c>
      <c r="R168" s="422">
        <f t="shared" si="47"/>
        <v>6</v>
      </c>
      <c r="S168" s="423">
        <f t="shared" si="48"/>
        <v>33.46382466</v>
      </c>
      <c r="T168" s="422">
        <f t="shared" si="49"/>
        <v>39.44558081484999</v>
      </c>
      <c r="U168" s="423">
        <f t="shared" si="50"/>
        <v>1.32</v>
      </c>
      <c r="V168" s="317"/>
      <c r="W168" s="322">
        <f t="shared" si="42"/>
        <v>5.24712055</v>
      </c>
      <c r="X168" s="397">
        <f t="shared" si="43"/>
        <v>5.9201283180522202E-2</v>
      </c>
      <c r="Y168" s="398">
        <f t="shared" si="51"/>
        <v>5.4122123299999991</v>
      </c>
      <c r="Z168" s="396">
        <f t="shared" si="52"/>
        <v>2.9600641590261212E-2</v>
      </c>
    </row>
    <row r="169" spans="1:26" ht="15.75">
      <c r="A169" s="320"/>
      <c r="B169" s="24"/>
      <c r="C169" s="372" t="s">
        <v>152</v>
      </c>
      <c r="D169" s="10">
        <v>40</v>
      </c>
      <c r="E169" s="10" t="s">
        <v>14</v>
      </c>
      <c r="F169" s="10">
        <v>70</v>
      </c>
      <c r="G169" s="10" t="s">
        <v>14</v>
      </c>
      <c r="H169" s="10">
        <v>4</v>
      </c>
      <c r="I169" s="10"/>
      <c r="J169" s="10"/>
      <c r="K169" s="61"/>
      <c r="L169" s="435">
        <f t="shared" si="53"/>
        <v>6.2977849599999995</v>
      </c>
      <c r="M169" s="436">
        <v>6000</v>
      </c>
      <c r="N169" s="423">
        <f t="shared" si="45"/>
        <v>37.786709760000001</v>
      </c>
      <c r="O169" s="12">
        <v>1</v>
      </c>
      <c r="P169" s="13">
        <v>1</v>
      </c>
      <c r="Q169" s="14">
        <f t="shared" si="46"/>
        <v>1</v>
      </c>
      <c r="R169" s="422">
        <f t="shared" si="47"/>
        <v>6</v>
      </c>
      <c r="S169" s="423">
        <f t="shared" si="48"/>
        <v>37.786709760000001</v>
      </c>
      <c r="T169" s="422">
        <f t="shared" si="49"/>
        <v>34.932917112495375</v>
      </c>
      <c r="U169" s="423">
        <f t="shared" si="50"/>
        <v>1.32</v>
      </c>
      <c r="V169" s="317"/>
      <c r="W169" s="322">
        <f t="shared" si="42"/>
        <v>5.8665247999999997</v>
      </c>
      <c r="X169" s="397">
        <f t="shared" si="43"/>
        <v>6.8478070105461364E-2</v>
      </c>
      <c r="Y169" s="398">
        <f t="shared" si="51"/>
        <v>6.08215488</v>
      </c>
      <c r="Z169" s="396">
        <f t="shared" si="52"/>
        <v>3.4239035052730626E-2</v>
      </c>
    </row>
    <row r="170" spans="1:26" ht="15.75">
      <c r="A170" s="320"/>
      <c r="B170" s="24"/>
      <c r="C170" s="372" t="s">
        <v>152</v>
      </c>
      <c r="D170" s="10">
        <v>40</v>
      </c>
      <c r="E170" s="10" t="s">
        <v>14</v>
      </c>
      <c r="F170" s="10">
        <v>70</v>
      </c>
      <c r="G170" s="10" t="s">
        <v>14</v>
      </c>
      <c r="H170" s="10">
        <v>5</v>
      </c>
      <c r="I170" s="10"/>
      <c r="J170" s="10"/>
      <c r="K170" s="61"/>
      <c r="L170" s="435">
        <f t="shared" si="53"/>
        <v>7.6815389999999999</v>
      </c>
      <c r="M170" s="436">
        <v>6000</v>
      </c>
      <c r="N170" s="423">
        <f t="shared" si="45"/>
        <v>46.089233999999998</v>
      </c>
      <c r="O170" s="12">
        <v>1</v>
      </c>
      <c r="P170" s="13">
        <v>1</v>
      </c>
      <c r="Q170" s="14">
        <f t="shared" si="46"/>
        <v>1</v>
      </c>
      <c r="R170" s="422">
        <f t="shared" si="47"/>
        <v>6</v>
      </c>
      <c r="S170" s="423">
        <f t="shared" si="48"/>
        <v>46.089233999999998</v>
      </c>
      <c r="T170" s="422">
        <f t="shared" si="49"/>
        <v>28.640094126971171</v>
      </c>
      <c r="U170" s="423">
        <f t="shared" si="50"/>
        <v>1.32</v>
      </c>
      <c r="V170" s="317"/>
      <c r="W170" s="322">
        <f t="shared" si="42"/>
        <v>7.007695</v>
      </c>
      <c r="X170" s="397">
        <f t="shared" si="43"/>
        <v>8.7722525394976159E-2</v>
      </c>
      <c r="Y170" s="398">
        <f t="shared" si="51"/>
        <v>7.3446169999999995</v>
      </c>
      <c r="Z170" s="396">
        <f t="shared" si="52"/>
        <v>4.3861262697488135E-2</v>
      </c>
    </row>
    <row r="171" spans="1:26" ht="15.75">
      <c r="A171" s="320"/>
      <c r="B171" s="24"/>
      <c r="C171" s="372" t="s">
        <v>152</v>
      </c>
      <c r="D171" s="10">
        <v>40</v>
      </c>
      <c r="E171" s="10" t="s">
        <v>14</v>
      </c>
      <c r="F171" s="10">
        <v>70</v>
      </c>
      <c r="G171" s="10" t="s">
        <v>14</v>
      </c>
      <c r="H171" s="10">
        <v>6</v>
      </c>
      <c r="I171" s="10"/>
      <c r="J171" s="10"/>
      <c r="K171" s="61"/>
      <c r="L171" s="435">
        <f t="shared" si="53"/>
        <v>8.9890161600000003</v>
      </c>
      <c r="M171" s="436">
        <v>6000</v>
      </c>
      <c r="N171" s="423">
        <f t="shared" si="45"/>
        <v>53.934096960000005</v>
      </c>
      <c r="O171" s="12">
        <v>1</v>
      </c>
      <c r="P171" s="13">
        <v>1</v>
      </c>
      <c r="Q171" s="14">
        <f t="shared" si="46"/>
        <v>1</v>
      </c>
      <c r="R171" s="422">
        <f t="shared" si="47"/>
        <v>6</v>
      </c>
      <c r="S171" s="423">
        <f t="shared" si="48"/>
        <v>53.934096960000005</v>
      </c>
      <c r="T171" s="422">
        <f t="shared" si="49"/>
        <v>24.47431354934843</v>
      </c>
      <c r="U171" s="423">
        <f t="shared" si="50"/>
        <v>1.32</v>
      </c>
      <c r="V171" s="317"/>
      <c r="W171" s="322">
        <f t="shared" si="42"/>
        <v>8.0186808000000003</v>
      </c>
      <c r="X171" s="397">
        <f t="shared" si="43"/>
        <v>0.10794678113027223</v>
      </c>
      <c r="Y171" s="398">
        <f t="shared" si="51"/>
        <v>8.5038484800000003</v>
      </c>
      <c r="Z171" s="396">
        <f t="shared" si="52"/>
        <v>5.3973390565136059E-2</v>
      </c>
    </row>
    <row r="172" spans="1:26" ht="15.75">
      <c r="A172" s="320"/>
      <c r="B172" s="24"/>
      <c r="C172" s="372" t="s">
        <v>152</v>
      </c>
      <c r="D172" s="10">
        <v>40</v>
      </c>
      <c r="E172" s="10" t="s">
        <v>14</v>
      </c>
      <c r="F172" s="10">
        <v>80</v>
      </c>
      <c r="G172" s="10" t="s">
        <v>14</v>
      </c>
      <c r="H172" s="10">
        <v>2</v>
      </c>
      <c r="I172" s="10"/>
      <c r="J172" s="10"/>
      <c r="K172" s="61"/>
      <c r="L172" s="435">
        <f t="shared" si="53"/>
        <v>3.6154462399999994</v>
      </c>
      <c r="M172" s="436">
        <v>6000</v>
      </c>
      <c r="N172" s="423">
        <f t="shared" si="45"/>
        <v>21.692677439999997</v>
      </c>
      <c r="O172" s="12">
        <v>1</v>
      </c>
      <c r="P172" s="13">
        <v>1</v>
      </c>
      <c r="Q172" s="14">
        <f t="shared" si="46"/>
        <v>1</v>
      </c>
      <c r="R172" s="422">
        <f t="shared" si="47"/>
        <v>6</v>
      </c>
      <c r="S172" s="423">
        <f t="shared" si="48"/>
        <v>21.692677439999997</v>
      </c>
      <c r="T172" s="422">
        <f t="shared" si="49"/>
        <v>66.381847237756205</v>
      </c>
      <c r="U172" s="423">
        <f t="shared" si="50"/>
        <v>1.4400000000000002</v>
      </c>
      <c r="V172" s="317"/>
      <c r="W172" s="322">
        <f t="shared" si="42"/>
        <v>3.5076311999999996</v>
      </c>
      <c r="X172" s="397">
        <f t="shared" si="43"/>
        <v>2.982067298005231E-2</v>
      </c>
      <c r="Y172" s="398">
        <f t="shared" si="51"/>
        <v>3.5615387199999993</v>
      </c>
      <c r="Z172" s="396">
        <f t="shared" si="52"/>
        <v>1.4910336490026266E-2</v>
      </c>
    </row>
    <row r="173" spans="1:26" ht="15.75">
      <c r="A173" s="320"/>
      <c r="B173" s="24"/>
      <c r="C173" s="372" t="s">
        <v>152</v>
      </c>
      <c r="D173" s="10">
        <v>40</v>
      </c>
      <c r="E173" s="10" t="s">
        <v>14</v>
      </c>
      <c r="F173" s="10">
        <v>80</v>
      </c>
      <c r="G173" s="10" t="s">
        <v>14</v>
      </c>
      <c r="H173" s="10">
        <v>2.5</v>
      </c>
      <c r="I173" s="10"/>
      <c r="J173" s="10"/>
      <c r="K173" s="61"/>
      <c r="L173" s="435">
        <f t="shared" si="53"/>
        <v>4.4716347499999998</v>
      </c>
      <c r="M173" s="436">
        <v>6000</v>
      </c>
      <c r="N173" s="423">
        <f t="shared" si="45"/>
        <v>26.829808499999999</v>
      </c>
      <c r="O173" s="12">
        <v>1</v>
      </c>
      <c r="P173" s="13">
        <v>1</v>
      </c>
      <c r="Q173" s="14">
        <f t="shared" si="46"/>
        <v>1</v>
      </c>
      <c r="R173" s="422">
        <f t="shared" si="47"/>
        <v>6</v>
      </c>
      <c r="S173" s="423">
        <f t="shared" si="48"/>
        <v>26.829808499999999</v>
      </c>
      <c r="T173" s="422">
        <f t="shared" si="49"/>
        <v>53.671646594123104</v>
      </c>
      <c r="U173" s="423">
        <f t="shared" si="50"/>
        <v>1.44</v>
      </c>
      <c r="V173" s="317"/>
      <c r="W173" s="322">
        <f t="shared" si="42"/>
        <v>4.30317375</v>
      </c>
      <c r="X173" s="397">
        <f t="shared" si="43"/>
        <v>3.7673246903718982E-2</v>
      </c>
      <c r="Y173" s="398">
        <f t="shared" si="51"/>
        <v>4.3874042500000003</v>
      </c>
      <c r="Z173" s="396">
        <f t="shared" si="52"/>
        <v>1.8836623451859436E-2</v>
      </c>
    </row>
    <row r="174" spans="1:26" ht="15.75">
      <c r="A174" s="320"/>
      <c r="B174" s="24"/>
      <c r="C174" s="372" t="s">
        <v>152</v>
      </c>
      <c r="D174" s="10">
        <v>40</v>
      </c>
      <c r="E174" s="10" t="s">
        <v>14</v>
      </c>
      <c r="F174" s="10">
        <v>80</v>
      </c>
      <c r="G174" s="10" t="s">
        <v>14</v>
      </c>
      <c r="H174" s="10">
        <v>3</v>
      </c>
      <c r="I174" s="10"/>
      <c r="J174" s="10"/>
      <c r="K174" s="61"/>
      <c r="L174" s="435">
        <f t="shared" si="53"/>
        <v>5.3087540400000002</v>
      </c>
      <c r="M174" s="436">
        <v>6000</v>
      </c>
      <c r="N174" s="423">
        <f t="shared" si="45"/>
        <v>31.852524240000001</v>
      </c>
      <c r="O174" s="12">
        <v>1</v>
      </c>
      <c r="P174" s="13">
        <v>1</v>
      </c>
      <c r="Q174" s="14">
        <f t="shared" si="46"/>
        <v>1</v>
      </c>
      <c r="R174" s="422">
        <f t="shared" si="47"/>
        <v>6</v>
      </c>
      <c r="S174" s="423">
        <f t="shared" si="48"/>
        <v>31.852524240000001</v>
      </c>
      <c r="T174" s="422">
        <f t="shared" si="49"/>
        <v>45.2083479836636</v>
      </c>
      <c r="U174" s="423">
        <f t="shared" si="50"/>
        <v>1.44</v>
      </c>
      <c r="V174" s="317"/>
      <c r="W174" s="322">
        <f t="shared" si="42"/>
        <v>5.0661702000000002</v>
      </c>
      <c r="X174" s="397">
        <f t="shared" si="43"/>
        <v>4.5695061058055764E-2</v>
      </c>
      <c r="Y174" s="398">
        <f t="shared" si="51"/>
        <v>5.1874621200000002</v>
      </c>
      <c r="Z174" s="396">
        <f t="shared" si="52"/>
        <v>2.2847530529027882E-2</v>
      </c>
    </row>
    <row r="175" spans="1:26" ht="15.75">
      <c r="A175" s="320"/>
      <c r="B175" s="24"/>
      <c r="C175" s="372" t="s">
        <v>152</v>
      </c>
      <c r="D175" s="10">
        <v>40</v>
      </c>
      <c r="E175" s="10" t="s">
        <v>14</v>
      </c>
      <c r="F175" s="10">
        <v>80</v>
      </c>
      <c r="G175" s="10" t="s">
        <v>14</v>
      </c>
      <c r="H175" s="10">
        <v>3.5</v>
      </c>
      <c r="I175" s="10"/>
      <c r="J175" s="10"/>
      <c r="K175" s="61"/>
      <c r="L175" s="435">
        <f t="shared" si="53"/>
        <v>6.1268041100000001</v>
      </c>
      <c r="M175" s="436">
        <v>6000</v>
      </c>
      <c r="N175" s="423">
        <f t="shared" si="45"/>
        <v>36.760824659999997</v>
      </c>
      <c r="O175" s="12">
        <v>1</v>
      </c>
      <c r="P175" s="13">
        <v>1</v>
      </c>
      <c r="Q175" s="14">
        <f t="shared" si="46"/>
        <v>1</v>
      </c>
      <c r="R175" s="422">
        <f t="shared" si="47"/>
        <v>6</v>
      </c>
      <c r="S175" s="423">
        <f t="shared" si="48"/>
        <v>36.760824659999997</v>
      </c>
      <c r="T175" s="422">
        <f t="shared" si="49"/>
        <v>39.172135372873868</v>
      </c>
      <c r="U175" s="423">
        <f t="shared" si="50"/>
        <v>1.4399999999999997</v>
      </c>
      <c r="V175" s="317"/>
      <c r="W175" s="322">
        <f t="shared" si="42"/>
        <v>5.7966205500000001</v>
      </c>
      <c r="X175" s="397">
        <f t="shared" si="43"/>
        <v>5.3891646292572593E-2</v>
      </c>
      <c r="Y175" s="398">
        <f t="shared" si="51"/>
        <v>5.9617123299999992</v>
      </c>
      <c r="Z175" s="396">
        <f t="shared" si="52"/>
        <v>2.6945823146286463E-2</v>
      </c>
    </row>
    <row r="176" spans="1:26" ht="15.75">
      <c r="A176" s="320"/>
      <c r="B176" s="24"/>
      <c r="C176" s="372" t="s">
        <v>152</v>
      </c>
      <c r="D176" s="10">
        <v>40</v>
      </c>
      <c r="E176" s="10" t="s">
        <v>14</v>
      </c>
      <c r="F176" s="10">
        <v>80</v>
      </c>
      <c r="G176" s="10" t="s">
        <v>14</v>
      </c>
      <c r="H176" s="10">
        <v>4</v>
      </c>
      <c r="I176" s="10"/>
      <c r="J176" s="10"/>
      <c r="K176" s="61"/>
      <c r="L176" s="435">
        <f t="shared" si="53"/>
        <v>6.9257849599999997</v>
      </c>
      <c r="M176" s="436">
        <v>6000</v>
      </c>
      <c r="N176" s="423">
        <f t="shared" si="45"/>
        <v>41.554709759999994</v>
      </c>
      <c r="O176" s="12">
        <v>1</v>
      </c>
      <c r="P176" s="13">
        <v>1</v>
      </c>
      <c r="Q176" s="14">
        <f t="shared" si="46"/>
        <v>1</v>
      </c>
      <c r="R176" s="422">
        <f t="shared" si="47"/>
        <v>6</v>
      </c>
      <c r="S176" s="423">
        <f t="shared" si="48"/>
        <v>41.554709759999994</v>
      </c>
      <c r="T176" s="422">
        <f t="shared" si="49"/>
        <v>34.653111724681679</v>
      </c>
      <c r="U176" s="423">
        <f t="shared" si="50"/>
        <v>1.44</v>
      </c>
      <c r="V176" s="317"/>
      <c r="W176" s="322">
        <f t="shared" si="42"/>
        <v>6.4945247999999998</v>
      </c>
      <c r="X176" s="397">
        <f t="shared" si="43"/>
        <v>6.226877711201706E-2</v>
      </c>
      <c r="Y176" s="398">
        <f t="shared" si="51"/>
        <v>6.7101548800000002</v>
      </c>
      <c r="Z176" s="396">
        <f t="shared" si="52"/>
        <v>3.1134388556008474E-2</v>
      </c>
    </row>
    <row r="177" spans="1:26" ht="15.75">
      <c r="A177" s="320"/>
      <c r="B177" s="24"/>
      <c r="C177" s="372" t="s">
        <v>152</v>
      </c>
      <c r="D177" s="10">
        <v>40</v>
      </c>
      <c r="E177" s="10" t="s">
        <v>14</v>
      </c>
      <c r="F177" s="10">
        <v>80</v>
      </c>
      <c r="G177" s="10" t="s">
        <v>14</v>
      </c>
      <c r="H177" s="10">
        <v>5</v>
      </c>
      <c r="I177" s="10"/>
      <c r="J177" s="10"/>
      <c r="K177" s="61"/>
      <c r="L177" s="435">
        <f t="shared" si="53"/>
        <v>8.4665389999999991</v>
      </c>
      <c r="M177" s="436">
        <v>6000</v>
      </c>
      <c r="N177" s="423">
        <f t="shared" si="45"/>
        <v>50.799233999999998</v>
      </c>
      <c r="O177" s="12">
        <v>1</v>
      </c>
      <c r="P177" s="13">
        <v>1</v>
      </c>
      <c r="Q177" s="14">
        <f t="shared" si="46"/>
        <v>1</v>
      </c>
      <c r="R177" s="422">
        <f t="shared" si="47"/>
        <v>6</v>
      </c>
      <c r="S177" s="423">
        <f t="shared" si="48"/>
        <v>50.799233999999998</v>
      </c>
      <c r="T177" s="422">
        <f t="shared" si="49"/>
        <v>28.346884128213432</v>
      </c>
      <c r="U177" s="423">
        <f t="shared" si="50"/>
        <v>1.44</v>
      </c>
      <c r="V177" s="317"/>
      <c r="W177" s="322">
        <f t="shared" si="42"/>
        <v>7.7926950000000001</v>
      </c>
      <c r="X177" s="397">
        <f t="shared" si="43"/>
        <v>7.9589074118715963E-2</v>
      </c>
      <c r="Y177" s="398">
        <f t="shared" si="51"/>
        <v>8.1296169999999996</v>
      </c>
      <c r="Z177" s="396">
        <f t="shared" si="52"/>
        <v>3.9794537059357982E-2</v>
      </c>
    </row>
    <row r="178" spans="1:26" ht="15.75">
      <c r="A178" s="320"/>
      <c r="B178" s="24"/>
      <c r="C178" s="372" t="s">
        <v>152</v>
      </c>
      <c r="D178" s="10">
        <v>40</v>
      </c>
      <c r="E178" s="10" t="s">
        <v>14</v>
      </c>
      <c r="F178" s="10">
        <v>80</v>
      </c>
      <c r="G178" s="10" t="s">
        <v>14</v>
      </c>
      <c r="H178" s="10">
        <v>6</v>
      </c>
      <c r="I178" s="10"/>
      <c r="J178" s="10"/>
      <c r="K178" s="61"/>
      <c r="L178" s="435">
        <f t="shared" si="53"/>
        <v>9.9310161600000004</v>
      </c>
      <c r="M178" s="436">
        <v>6000</v>
      </c>
      <c r="N178" s="423">
        <f t="shared" si="45"/>
        <v>59.586096960000006</v>
      </c>
      <c r="O178" s="12">
        <v>1</v>
      </c>
      <c r="P178" s="13">
        <v>1</v>
      </c>
      <c r="Q178" s="14">
        <f t="shared" si="46"/>
        <v>1</v>
      </c>
      <c r="R178" s="422">
        <f t="shared" si="47"/>
        <v>6</v>
      </c>
      <c r="S178" s="423">
        <f t="shared" si="48"/>
        <v>59.586096960000006</v>
      </c>
      <c r="T178" s="422">
        <f t="shared" si="49"/>
        <v>24.166711254248931</v>
      </c>
      <c r="U178" s="423">
        <f t="shared" si="50"/>
        <v>1.4400000000000002</v>
      </c>
      <c r="V178" s="317"/>
      <c r="W178" s="322">
        <f t="shared" si="42"/>
        <v>8.9606808000000004</v>
      </c>
      <c r="X178" s="397">
        <f t="shared" si="43"/>
        <v>9.770756027044869E-2</v>
      </c>
      <c r="Y178" s="398">
        <f t="shared" si="51"/>
        <v>9.4458484800000004</v>
      </c>
      <c r="Z178" s="396">
        <f t="shared" si="52"/>
        <v>4.8853780135224345E-2</v>
      </c>
    </row>
    <row r="179" spans="1:26" ht="15.75">
      <c r="A179" s="320"/>
      <c r="B179" s="24"/>
      <c r="C179" s="372" t="s">
        <v>152</v>
      </c>
      <c r="D179" s="10">
        <v>40</v>
      </c>
      <c r="E179" s="10" t="s">
        <v>14</v>
      </c>
      <c r="F179" s="10">
        <v>90</v>
      </c>
      <c r="G179" s="10" t="s">
        <v>14</v>
      </c>
      <c r="H179" s="10">
        <v>2</v>
      </c>
      <c r="I179" s="10"/>
      <c r="J179" s="10"/>
      <c r="K179" s="61"/>
      <c r="L179" s="435">
        <f t="shared" si="53"/>
        <v>3.9294462399999994</v>
      </c>
      <c r="M179" s="436">
        <v>6000</v>
      </c>
      <c r="N179" s="423">
        <f t="shared" si="45"/>
        <v>23.576677439999997</v>
      </c>
      <c r="O179" s="12">
        <v>1</v>
      </c>
      <c r="P179" s="13">
        <v>1</v>
      </c>
      <c r="Q179" s="14">
        <f t="shared" si="46"/>
        <v>1</v>
      </c>
      <c r="R179" s="422">
        <f t="shared" si="47"/>
        <v>6</v>
      </c>
      <c r="S179" s="423">
        <f t="shared" si="48"/>
        <v>23.576677439999997</v>
      </c>
      <c r="T179" s="422">
        <f t="shared" si="49"/>
        <v>66.167084143642597</v>
      </c>
      <c r="U179" s="423">
        <f t="shared" si="50"/>
        <v>1.56</v>
      </c>
      <c r="V179" s="317"/>
      <c r="W179" s="322">
        <f t="shared" si="42"/>
        <v>3.8216311999999997</v>
      </c>
      <c r="X179" s="397">
        <f t="shared" si="43"/>
        <v>2.7437718552423718E-2</v>
      </c>
      <c r="Y179" s="398">
        <f t="shared" si="51"/>
        <v>3.8755387199999993</v>
      </c>
      <c r="Z179" s="396">
        <f t="shared" si="52"/>
        <v>1.371885927621197E-2</v>
      </c>
    </row>
    <row r="180" spans="1:26" ht="15.75">
      <c r="A180" s="320"/>
      <c r="B180" s="24"/>
      <c r="C180" s="372" t="s">
        <v>152</v>
      </c>
      <c r="D180" s="10">
        <v>40</v>
      </c>
      <c r="E180" s="10" t="s">
        <v>14</v>
      </c>
      <c r="F180" s="10">
        <v>90</v>
      </c>
      <c r="G180" s="10" t="s">
        <v>14</v>
      </c>
      <c r="H180" s="10">
        <v>2.5</v>
      </c>
      <c r="I180" s="10"/>
      <c r="J180" s="10"/>
      <c r="K180" s="61"/>
      <c r="L180" s="435">
        <f t="shared" si="53"/>
        <v>4.8641347499999998</v>
      </c>
      <c r="M180" s="436">
        <v>6000</v>
      </c>
      <c r="N180" s="423">
        <f t="shared" si="45"/>
        <v>29.184808499999999</v>
      </c>
      <c r="O180" s="12">
        <v>1</v>
      </c>
      <c r="P180" s="13">
        <v>1</v>
      </c>
      <c r="Q180" s="14">
        <f t="shared" si="46"/>
        <v>1</v>
      </c>
      <c r="R180" s="422">
        <f t="shared" si="47"/>
        <v>6</v>
      </c>
      <c r="S180" s="423">
        <f t="shared" si="48"/>
        <v>29.184808499999999</v>
      </c>
      <c r="T180" s="422">
        <f t="shared" si="49"/>
        <v>53.452466546079961</v>
      </c>
      <c r="U180" s="423">
        <f t="shared" si="50"/>
        <v>1.56</v>
      </c>
      <c r="V180" s="317"/>
      <c r="W180" s="322">
        <f t="shared" si="42"/>
        <v>4.6956737500000001</v>
      </c>
      <c r="X180" s="397">
        <f t="shared" si="43"/>
        <v>3.4633292180073716E-2</v>
      </c>
      <c r="Y180" s="398">
        <f t="shared" si="51"/>
        <v>4.7799042500000004</v>
      </c>
      <c r="Z180" s="396">
        <f t="shared" si="52"/>
        <v>1.7316646090036802E-2</v>
      </c>
    </row>
    <row r="181" spans="1:26" ht="15.75">
      <c r="A181" s="320"/>
      <c r="B181" s="24"/>
      <c r="C181" s="372" t="s">
        <v>152</v>
      </c>
      <c r="D181" s="10">
        <v>40</v>
      </c>
      <c r="E181" s="10" t="s">
        <v>14</v>
      </c>
      <c r="F181" s="10">
        <v>90</v>
      </c>
      <c r="G181" s="10" t="s">
        <v>14</v>
      </c>
      <c r="H181" s="10">
        <v>3</v>
      </c>
      <c r="I181" s="10"/>
      <c r="J181" s="10"/>
      <c r="K181" s="61"/>
      <c r="L181" s="435">
        <f t="shared" si="53"/>
        <v>5.7797540400000003</v>
      </c>
      <c r="M181" s="436">
        <v>6000</v>
      </c>
      <c r="N181" s="423">
        <f t="shared" si="45"/>
        <v>34.678524240000002</v>
      </c>
      <c r="O181" s="12">
        <v>1</v>
      </c>
      <c r="P181" s="13">
        <v>1</v>
      </c>
      <c r="Q181" s="14">
        <f t="shared" si="46"/>
        <v>1</v>
      </c>
      <c r="R181" s="422">
        <f t="shared" si="47"/>
        <v>6</v>
      </c>
      <c r="S181" s="423">
        <f t="shared" si="48"/>
        <v>34.678524240000002</v>
      </c>
      <c r="T181" s="422">
        <f t="shared" si="49"/>
        <v>44.984613220669161</v>
      </c>
      <c r="U181" s="423">
        <f t="shared" si="50"/>
        <v>1.56</v>
      </c>
      <c r="V181" s="317"/>
      <c r="W181" s="322">
        <f t="shared" si="42"/>
        <v>5.5371702000000003</v>
      </c>
      <c r="X181" s="397">
        <f t="shared" si="43"/>
        <v>4.1971308523018003E-2</v>
      </c>
      <c r="Y181" s="398">
        <f t="shared" si="51"/>
        <v>5.6584621200000003</v>
      </c>
      <c r="Z181" s="396">
        <f t="shared" si="52"/>
        <v>2.0985654261509001E-2</v>
      </c>
    </row>
    <row r="182" spans="1:26" ht="15.75">
      <c r="A182" s="320"/>
      <c r="B182" s="24"/>
      <c r="C182" s="372" t="s">
        <v>152</v>
      </c>
      <c r="D182" s="10">
        <v>40</v>
      </c>
      <c r="E182" s="10" t="s">
        <v>14</v>
      </c>
      <c r="F182" s="10">
        <v>90</v>
      </c>
      <c r="G182" s="10" t="s">
        <v>14</v>
      </c>
      <c r="H182" s="10">
        <v>3.5</v>
      </c>
      <c r="I182" s="10"/>
      <c r="J182" s="10"/>
      <c r="K182" s="61"/>
      <c r="L182" s="435">
        <f t="shared" si="53"/>
        <v>6.6763041100000002</v>
      </c>
      <c r="M182" s="436">
        <v>6000</v>
      </c>
      <c r="N182" s="423">
        <f t="shared" si="45"/>
        <v>40.057824660000001</v>
      </c>
      <c r="O182" s="12">
        <v>1</v>
      </c>
      <c r="P182" s="13">
        <v>1</v>
      </c>
      <c r="Q182" s="14">
        <f t="shared" si="46"/>
        <v>1</v>
      </c>
      <c r="R182" s="422">
        <f t="shared" si="47"/>
        <v>6</v>
      </c>
      <c r="S182" s="423">
        <f t="shared" si="48"/>
        <v>40.057824660000001</v>
      </c>
      <c r="T182" s="422">
        <f t="shared" si="49"/>
        <v>38.94370234132429</v>
      </c>
      <c r="U182" s="423">
        <f t="shared" si="50"/>
        <v>1.56</v>
      </c>
      <c r="V182" s="317"/>
      <c r="W182" s="322">
        <f t="shared" si="42"/>
        <v>6.3461205500000002</v>
      </c>
      <c r="X182" s="397">
        <f t="shared" si="43"/>
        <v>4.9456039533226082E-2</v>
      </c>
      <c r="Y182" s="398">
        <f t="shared" si="51"/>
        <v>6.5112123299999993</v>
      </c>
      <c r="Z182" s="396">
        <f t="shared" si="52"/>
        <v>2.4728019766613207E-2</v>
      </c>
    </row>
    <row r="183" spans="1:26" ht="15.75">
      <c r="A183" s="320"/>
      <c r="B183" s="24"/>
      <c r="C183" s="372" t="s">
        <v>152</v>
      </c>
      <c r="D183" s="10">
        <v>40</v>
      </c>
      <c r="E183" s="10" t="s">
        <v>14</v>
      </c>
      <c r="F183" s="10">
        <v>90</v>
      </c>
      <c r="G183" s="10" t="s">
        <v>14</v>
      </c>
      <c r="H183" s="10">
        <v>4</v>
      </c>
      <c r="I183" s="10"/>
      <c r="J183" s="10"/>
      <c r="K183" s="61"/>
      <c r="L183" s="435">
        <f t="shared" si="53"/>
        <v>7.5537849599999989</v>
      </c>
      <c r="M183" s="436">
        <v>6000</v>
      </c>
      <c r="N183" s="423">
        <f t="shared" si="45"/>
        <v>45.322709759999988</v>
      </c>
      <c r="O183" s="12">
        <v>1</v>
      </c>
      <c r="P183" s="13">
        <v>1</v>
      </c>
      <c r="Q183" s="14">
        <f t="shared" si="46"/>
        <v>1</v>
      </c>
      <c r="R183" s="422">
        <f t="shared" si="47"/>
        <v>6</v>
      </c>
      <c r="S183" s="423">
        <f t="shared" si="48"/>
        <v>45.322709759999988</v>
      </c>
      <c r="T183" s="422">
        <f t="shared" si="49"/>
        <v>34.419830770506877</v>
      </c>
      <c r="U183" s="423">
        <f t="shared" si="50"/>
        <v>1.56</v>
      </c>
      <c r="V183" s="317"/>
      <c r="W183" s="322">
        <f t="shared" si="42"/>
        <v>7.122524799999999</v>
      </c>
      <c r="X183" s="397">
        <f t="shared" si="43"/>
        <v>5.7091929712545064E-2</v>
      </c>
      <c r="Y183" s="398">
        <f t="shared" si="51"/>
        <v>7.3381548799999994</v>
      </c>
      <c r="Z183" s="396">
        <f t="shared" si="52"/>
        <v>2.8545964856272477E-2</v>
      </c>
    </row>
    <row r="184" spans="1:26" ht="15.75">
      <c r="A184" s="320"/>
      <c r="B184" s="24"/>
      <c r="C184" s="372" t="s">
        <v>152</v>
      </c>
      <c r="D184" s="10">
        <v>40</v>
      </c>
      <c r="E184" s="10" t="s">
        <v>14</v>
      </c>
      <c r="F184" s="10">
        <v>90</v>
      </c>
      <c r="G184" s="10" t="s">
        <v>14</v>
      </c>
      <c r="H184" s="10">
        <v>5</v>
      </c>
      <c r="I184" s="10"/>
      <c r="J184" s="10"/>
      <c r="K184" s="61"/>
      <c r="L184" s="435">
        <f t="shared" si="53"/>
        <v>9.2515389999999993</v>
      </c>
      <c r="M184" s="436">
        <v>6000</v>
      </c>
      <c r="N184" s="423">
        <f t="shared" si="45"/>
        <v>55.509233999999999</v>
      </c>
      <c r="O184" s="12">
        <v>1</v>
      </c>
      <c r="P184" s="13">
        <v>1</v>
      </c>
      <c r="Q184" s="14">
        <f t="shared" si="46"/>
        <v>1</v>
      </c>
      <c r="R184" s="422">
        <f t="shared" si="47"/>
        <v>6</v>
      </c>
      <c r="S184" s="423">
        <f t="shared" si="48"/>
        <v>55.509233999999999</v>
      </c>
      <c r="T184" s="422">
        <f t="shared" si="49"/>
        <v>28.103432304614401</v>
      </c>
      <c r="U184" s="423">
        <f t="shared" si="50"/>
        <v>1.56</v>
      </c>
      <c r="V184" s="317"/>
      <c r="W184" s="322">
        <f t="shared" si="42"/>
        <v>8.5776950000000003</v>
      </c>
      <c r="X184" s="397">
        <f t="shared" si="43"/>
        <v>7.2835881684117587E-2</v>
      </c>
      <c r="Y184" s="398">
        <f t="shared" si="51"/>
        <v>8.9146169999999998</v>
      </c>
      <c r="Z184" s="396">
        <f t="shared" si="52"/>
        <v>3.6417940842058738E-2</v>
      </c>
    </row>
    <row r="185" spans="1:26" ht="15.75">
      <c r="A185" s="320"/>
      <c r="B185" s="24"/>
      <c r="C185" s="372" t="s">
        <v>152</v>
      </c>
      <c r="D185" s="10">
        <v>40</v>
      </c>
      <c r="E185" s="10" t="s">
        <v>14</v>
      </c>
      <c r="F185" s="10">
        <v>90</v>
      </c>
      <c r="G185" s="10" t="s">
        <v>14</v>
      </c>
      <c r="H185" s="10">
        <v>6</v>
      </c>
      <c r="I185" s="10"/>
      <c r="J185" s="10"/>
      <c r="K185" s="61"/>
      <c r="L185" s="435">
        <f t="shared" si="53"/>
        <v>10.873016160000001</v>
      </c>
      <c r="M185" s="436">
        <v>6000</v>
      </c>
      <c r="N185" s="423">
        <f t="shared" si="45"/>
        <v>65.238096960000007</v>
      </c>
      <c r="O185" s="12">
        <v>1</v>
      </c>
      <c r="P185" s="13">
        <v>1</v>
      </c>
      <c r="Q185" s="14">
        <f t="shared" si="46"/>
        <v>1</v>
      </c>
      <c r="R185" s="422">
        <f t="shared" si="47"/>
        <v>6</v>
      </c>
      <c r="S185" s="423">
        <f t="shared" si="48"/>
        <v>65.238096960000007</v>
      </c>
      <c r="T185" s="422">
        <f t="shared" si="49"/>
        <v>23.912408127976146</v>
      </c>
      <c r="U185" s="423">
        <f t="shared" si="50"/>
        <v>1.56</v>
      </c>
      <c r="V185" s="317"/>
      <c r="W185" s="322">
        <f t="shared" si="42"/>
        <v>9.9026808000000006</v>
      </c>
      <c r="X185" s="397">
        <f t="shared" si="43"/>
        <v>8.924251980510256E-2</v>
      </c>
      <c r="Y185" s="398">
        <f t="shared" si="51"/>
        <v>10.387848480000001</v>
      </c>
      <c r="Z185" s="396">
        <f t="shared" si="52"/>
        <v>4.462125990255128E-2</v>
      </c>
    </row>
    <row r="186" spans="1:26" ht="15.75">
      <c r="A186" s="320"/>
      <c r="B186" s="24"/>
      <c r="C186" s="372" t="s">
        <v>152</v>
      </c>
      <c r="D186" s="10">
        <v>40</v>
      </c>
      <c r="E186" s="10" t="s">
        <v>14</v>
      </c>
      <c r="F186" s="10">
        <v>100</v>
      </c>
      <c r="G186" s="10" t="s">
        <v>14</v>
      </c>
      <c r="H186" s="10">
        <v>2</v>
      </c>
      <c r="I186" s="10"/>
      <c r="J186" s="10"/>
      <c r="K186" s="61"/>
      <c r="L186" s="435">
        <f t="shared" si="53"/>
        <v>4.2434462399999999</v>
      </c>
      <c r="M186" s="436">
        <v>6000</v>
      </c>
      <c r="N186" s="423">
        <f t="shared" si="45"/>
        <v>25.460677439999998</v>
      </c>
      <c r="O186" s="12">
        <v>1</v>
      </c>
      <c r="P186" s="13">
        <v>1</v>
      </c>
      <c r="Q186" s="14">
        <f t="shared" si="46"/>
        <v>1</v>
      </c>
      <c r="R186" s="422">
        <f t="shared" si="47"/>
        <v>6</v>
      </c>
      <c r="S186" s="423">
        <f t="shared" si="48"/>
        <v>25.460677439999998</v>
      </c>
      <c r="T186" s="422">
        <f t="shared" si="49"/>
        <v>65.984104466939115</v>
      </c>
      <c r="U186" s="423">
        <f t="shared" si="50"/>
        <v>1.6799999999999997</v>
      </c>
      <c r="V186" s="317"/>
      <c r="W186" s="322">
        <f t="shared" si="42"/>
        <v>4.1356311999999997</v>
      </c>
      <c r="X186" s="397">
        <f t="shared" si="43"/>
        <v>2.5407424508811505E-2</v>
      </c>
      <c r="Y186" s="398">
        <f t="shared" si="51"/>
        <v>4.1895387199999998</v>
      </c>
      <c r="Z186" s="396">
        <f t="shared" si="52"/>
        <v>1.2703712254405808E-2</v>
      </c>
    </row>
    <row r="187" spans="1:26" ht="15.75">
      <c r="A187" s="320"/>
      <c r="B187" s="24"/>
      <c r="C187" s="372" t="s">
        <v>152</v>
      </c>
      <c r="D187" s="10">
        <v>40</v>
      </c>
      <c r="E187" s="10" t="s">
        <v>14</v>
      </c>
      <c r="F187" s="10">
        <v>100</v>
      </c>
      <c r="G187" s="10" t="s">
        <v>14</v>
      </c>
      <c r="H187" s="10">
        <v>2.5</v>
      </c>
      <c r="I187" s="10"/>
      <c r="J187" s="10"/>
      <c r="K187" s="61"/>
      <c r="L187" s="435">
        <f t="shared" si="53"/>
        <v>5.2566347499999999</v>
      </c>
      <c r="M187" s="436">
        <v>6000</v>
      </c>
      <c r="N187" s="423">
        <f t="shared" si="45"/>
        <v>31.539808499999999</v>
      </c>
      <c r="O187" s="12">
        <v>1</v>
      </c>
      <c r="P187" s="13">
        <v>1</v>
      </c>
      <c r="Q187" s="14">
        <f t="shared" si="46"/>
        <v>1</v>
      </c>
      <c r="R187" s="422">
        <f t="shared" si="47"/>
        <v>6</v>
      </c>
      <c r="S187" s="423">
        <f t="shared" si="48"/>
        <v>31.539808499999999</v>
      </c>
      <c r="T187" s="422">
        <f t="shared" si="49"/>
        <v>53.266017769258177</v>
      </c>
      <c r="U187" s="423">
        <f t="shared" si="50"/>
        <v>1.68</v>
      </c>
      <c r="V187" s="317"/>
      <c r="W187" s="322">
        <f t="shared" si="42"/>
        <v>5.0881737500000002</v>
      </c>
      <c r="X187" s="397">
        <f t="shared" si="43"/>
        <v>3.2047309355096365E-2</v>
      </c>
      <c r="Y187" s="398">
        <f t="shared" si="51"/>
        <v>5.1724042500000005</v>
      </c>
      <c r="Z187" s="396">
        <f t="shared" si="52"/>
        <v>1.6023654677548071E-2</v>
      </c>
    </row>
    <row r="188" spans="1:26" ht="15.75">
      <c r="A188" s="320"/>
      <c r="B188" s="24"/>
      <c r="C188" s="372" t="s">
        <v>152</v>
      </c>
      <c r="D188" s="10">
        <v>40</v>
      </c>
      <c r="E188" s="10" t="s">
        <v>14</v>
      </c>
      <c r="F188" s="10">
        <v>100</v>
      </c>
      <c r="G188" s="10" t="s">
        <v>14</v>
      </c>
      <c r="H188" s="10">
        <v>3</v>
      </c>
      <c r="I188" s="10"/>
      <c r="J188" s="10"/>
      <c r="K188" s="61"/>
      <c r="L188" s="435">
        <f t="shared" si="53"/>
        <v>6.2507540400000003</v>
      </c>
      <c r="M188" s="436">
        <v>6000</v>
      </c>
      <c r="N188" s="423">
        <f t="shared" si="45"/>
        <v>37.504524240000002</v>
      </c>
      <c r="O188" s="12">
        <v>1</v>
      </c>
      <c r="P188" s="13">
        <v>1</v>
      </c>
      <c r="Q188" s="14">
        <f t="shared" si="46"/>
        <v>1</v>
      </c>
      <c r="R188" s="422">
        <f t="shared" si="47"/>
        <v>6</v>
      </c>
      <c r="S188" s="423">
        <f t="shared" si="48"/>
        <v>37.504524240000002</v>
      </c>
      <c r="T188" s="422">
        <f t="shared" si="49"/>
        <v>44.794595693290148</v>
      </c>
      <c r="U188" s="423">
        <f t="shared" si="50"/>
        <v>1.68</v>
      </c>
      <c r="V188" s="317"/>
      <c r="W188" s="322">
        <f t="shared" si="42"/>
        <v>6.0081702000000003</v>
      </c>
      <c r="X188" s="397">
        <f t="shared" si="43"/>
        <v>3.8808732266163548E-2</v>
      </c>
      <c r="Y188" s="398">
        <f t="shared" si="51"/>
        <v>6.1294621200000003</v>
      </c>
      <c r="Z188" s="396">
        <f t="shared" si="52"/>
        <v>1.9404366133081719E-2</v>
      </c>
    </row>
    <row r="189" spans="1:26" ht="15.75">
      <c r="A189" s="320"/>
      <c r="B189" s="24"/>
      <c r="C189" s="372" t="s">
        <v>152</v>
      </c>
      <c r="D189" s="10">
        <v>40</v>
      </c>
      <c r="E189" s="10" t="s">
        <v>14</v>
      </c>
      <c r="F189" s="10">
        <v>100</v>
      </c>
      <c r="G189" s="10" t="s">
        <v>14</v>
      </c>
      <c r="H189" s="10">
        <v>3.5</v>
      </c>
      <c r="I189" s="10"/>
      <c r="J189" s="10"/>
      <c r="K189" s="61"/>
      <c r="L189" s="435">
        <f t="shared" si="53"/>
        <v>7.2258041099999986</v>
      </c>
      <c r="M189" s="436">
        <v>6000</v>
      </c>
      <c r="N189" s="423">
        <f t="shared" si="45"/>
        <v>43.354824659999991</v>
      </c>
      <c r="O189" s="12">
        <v>1</v>
      </c>
      <c r="P189" s="13">
        <v>1</v>
      </c>
      <c r="Q189" s="14">
        <f t="shared" si="46"/>
        <v>1</v>
      </c>
      <c r="R189" s="422">
        <f t="shared" si="47"/>
        <v>6</v>
      </c>
      <c r="S189" s="423">
        <f t="shared" si="48"/>
        <v>43.354824659999991</v>
      </c>
      <c r="T189" s="422">
        <f t="shared" si="49"/>
        <v>38.750012557425954</v>
      </c>
      <c r="U189" s="423">
        <f t="shared" si="50"/>
        <v>1.68</v>
      </c>
      <c r="V189" s="317"/>
      <c r="W189" s="322">
        <f t="shared" si="42"/>
        <v>6.8956205499999994</v>
      </c>
      <c r="X189" s="397">
        <f t="shared" si="43"/>
        <v>4.5695061058055653E-2</v>
      </c>
      <c r="Y189" s="398">
        <f t="shared" si="51"/>
        <v>7.0607123299999994</v>
      </c>
      <c r="Z189" s="396">
        <f t="shared" si="52"/>
        <v>2.2847530529027771E-2</v>
      </c>
    </row>
    <row r="190" spans="1:26" ht="15.75">
      <c r="A190" s="320"/>
      <c r="B190" s="24"/>
      <c r="C190" s="372" t="s">
        <v>152</v>
      </c>
      <c r="D190" s="10">
        <v>40</v>
      </c>
      <c r="E190" s="10" t="s">
        <v>14</v>
      </c>
      <c r="F190" s="10">
        <v>100</v>
      </c>
      <c r="G190" s="10" t="s">
        <v>14</v>
      </c>
      <c r="H190" s="10">
        <v>4</v>
      </c>
      <c r="I190" s="10"/>
      <c r="J190" s="10"/>
      <c r="K190" s="61"/>
      <c r="L190" s="435">
        <f t="shared" si="53"/>
        <v>8.1817849599999999</v>
      </c>
      <c r="M190" s="436">
        <v>6000</v>
      </c>
      <c r="N190" s="423">
        <f t="shared" ref="N190:N242" si="54">L190*M190/1000</f>
        <v>49.090709759999996</v>
      </c>
      <c r="O190" s="12">
        <v>1</v>
      </c>
      <c r="P190" s="13">
        <v>1</v>
      </c>
      <c r="Q190" s="14">
        <f t="shared" ref="Q190:Q242" si="55">O190*P190</f>
        <v>1</v>
      </c>
      <c r="R190" s="422">
        <f t="shared" ref="R190:R242" si="56">M190*Q190/1000</f>
        <v>6</v>
      </c>
      <c r="S190" s="423">
        <f t="shared" ref="S190:S242" si="57">N190*Q190</f>
        <v>49.090709759999996</v>
      </c>
      <c r="T190" s="422">
        <f t="shared" ref="T190:T242" si="58">(D190+F190)*2/L190</f>
        <v>34.222361180218556</v>
      </c>
      <c r="U190" s="423">
        <f t="shared" ref="U190:U242" si="59">T190*S190/1000</f>
        <v>1.68</v>
      </c>
      <c r="V190" s="317"/>
      <c r="W190" s="322">
        <f t="shared" si="42"/>
        <v>7.7505248</v>
      </c>
      <c r="X190" s="397">
        <f t="shared" si="43"/>
        <v>5.2709789136281548E-2</v>
      </c>
      <c r="Y190" s="398">
        <f t="shared" si="51"/>
        <v>7.9661548800000004</v>
      </c>
      <c r="Z190" s="396">
        <f t="shared" si="52"/>
        <v>2.6354894568140774E-2</v>
      </c>
    </row>
    <row r="191" spans="1:26" ht="15.75">
      <c r="A191" s="320"/>
      <c r="B191" s="24"/>
      <c r="C191" s="372" t="s">
        <v>152</v>
      </c>
      <c r="D191" s="10">
        <v>40</v>
      </c>
      <c r="E191" s="10" t="s">
        <v>14</v>
      </c>
      <c r="F191" s="10">
        <v>100</v>
      </c>
      <c r="G191" s="10" t="s">
        <v>14</v>
      </c>
      <c r="H191" s="10">
        <v>5</v>
      </c>
      <c r="I191" s="10"/>
      <c r="J191" s="10"/>
      <c r="K191" s="61"/>
      <c r="L191" s="435">
        <f t="shared" si="53"/>
        <v>10.036538999999999</v>
      </c>
      <c r="M191" s="436">
        <v>6000</v>
      </c>
      <c r="N191" s="423">
        <f t="shared" si="54"/>
        <v>60.219234</v>
      </c>
      <c r="O191" s="12">
        <v>1</v>
      </c>
      <c r="P191" s="13">
        <v>1</v>
      </c>
      <c r="Q191" s="14">
        <f t="shared" si="55"/>
        <v>1</v>
      </c>
      <c r="R191" s="422">
        <f t="shared" si="56"/>
        <v>6</v>
      </c>
      <c r="S191" s="423">
        <f t="shared" si="57"/>
        <v>60.219234</v>
      </c>
      <c r="T191" s="422">
        <f t="shared" si="58"/>
        <v>27.898063266630061</v>
      </c>
      <c r="U191" s="423">
        <f t="shared" si="59"/>
        <v>1.68</v>
      </c>
      <c r="V191" s="317"/>
      <c r="W191" s="322">
        <f t="shared" si="42"/>
        <v>9.3626950000000004</v>
      </c>
      <c r="X191" s="397">
        <f t="shared" si="43"/>
        <v>6.7139080513710869E-2</v>
      </c>
      <c r="Y191" s="398">
        <f t="shared" si="51"/>
        <v>9.6996169999999999</v>
      </c>
      <c r="Z191" s="396">
        <f t="shared" si="52"/>
        <v>3.3569540256855435E-2</v>
      </c>
    </row>
    <row r="192" spans="1:26" ht="15.75">
      <c r="A192" s="320"/>
      <c r="B192" s="24"/>
      <c r="C192" s="372" t="s">
        <v>152</v>
      </c>
      <c r="D192" s="10">
        <v>40</v>
      </c>
      <c r="E192" s="10" t="s">
        <v>14</v>
      </c>
      <c r="F192" s="10">
        <v>100</v>
      </c>
      <c r="G192" s="10" t="s">
        <v>14</v>
      </c>
      <c r="H192" s="10">
        <v>6</v>
      </c>
      <c r="I192" s="10"/>
      <c r="J192" s="10"/>
      <c r="K192" s="61"/>
      <c r="L192" s="435">
        <f t="shared" si="53"/>
        <v>11.815016159999999</v>
      </c>
      <c r="M192" s="436">
        <v>6000</v>
      </c>
      <c r="N192" s="423">
        <f t="shared" si="54"/>
        <v>70.890096959999994</v>
      </c>
      <c r="O192" s="12">
        <v>1</v>
      </c>
      <c r="P192" s="13">
        <v>1</v>
      </c>
      <c r="Q192" s="14">
        <f t="shared" si="55"/>
        <v>1</v>
      </c>
      <c r="R192" s="422">
        <f t="shared" si="56"/>
        <v>6</v>
      </c>
      <c r="S192" s="423">
        <f t="shared" si="57"/>
        <v>70.890096959999994</v>
      </c>
      <c r="T192" s="422">
        <f t="shared" si="58"/>
        <v>23.698655694432841</v>
      </c>
      <c r="U192" s="423">
        <f t="shared" si="59"/>
        <v>1.68</v>
      </c>
      <c r="V192" s="317"/>
      <c r="W192" s="322">
        <f t="shared" si="42"/>
        <v>10.844680799999999</v>
      </c>
      <c r="X192" s="397">
        <f t="shared" si="43"/>
        <v>8.2127298588476894E-2</v>
      </c>
      <c r="Y192" s="398">
        <f t="shared" si="51"/>
        <v>11.329848479999999</v>
      </c>
      <c r="Z192" s="396">
        <f t="shared" si="52"/>
        <v>4.1063649294238447E-2</v>
      </c>
    </row>
    <row r="193" spans="1:26" ht="15.75">
      <c r="A193" s="320"/>
      <c r="B193" s="24"/>
      <c r="C193" s="372" t="s">
        <v>152</v>
      </c>
      <c r="D193" s="10">
        <v>40</v>
      </c>
      <c r="E193" s="10" t="s">
        <v>14</v>
      </c>
      <c r="F193" s="10">
        <v>110</v>
      </c>
      <c r="G193" s="10" t="s">
        <v>14</v>
      </c>
      <c r="H193" s="10">
        <v>2</v>
      </c>
      <c r="I193" s="10"/>
      <c r="J193" s="10"/>
      <c r="K193" s="61"/>
      <c r="L193" s="435">
        <f t="shared" si="53"/>
        <v>4.55744624</v>
      </c>
      <c r="M193" s="436">
        <v>6000</v>
      </c>
      <c r="N193" s="423">
        <f t="shared" si="54"/>
        <v>27.344677439999998</v>
      </c>
      <c r="O193" s="12">
        <v>1</v>
      </c>
      <c r="P193" s="13">
        <v>1</v>
      </c>
      <c r="Q193" s="14">
        <f t="shared" si="55"/>
        <v>1</v>
      </c>
      <c r="R193" s="422">
        <f t="shared" si="56"/>
        <v>6</v>
      </c>
      <c r="S193" s="423">
        <f t="shared" si="57"/>
        <v>27.344677439999998</v>
      </c>
      <c r="T193" s="422">
        <f t="shared" si="58"/>
        <v>65.826338743603046</v>
      </c>
      <c r="U193" s="423">
        <f t="shared" si="59"/>
        <v>1.8</v>
      </c>
      <c r="V193" s="317"/>
      <c r="W193" s="322">
        <f t="shared" si="42"/>
        <v>4.4496311999999998</v>
      </c>
      <c r="X193" s="397">
        <f t="shared" si="43"/>
        <v>2.3656897815650391E-2</v>
      </c>
      <c r="Y193" s="398">
        <f t="shared" si="51"/>
        <v>4.5035387199999999</v>
      </c>
      <c r="Z193" s="396">
        <f t="shared" si="52"/>
        <v>1.1828448907825195E-2</v>
      </c>
    </row>
    <row r="194" spans="1:26" ht="15.75">
      <c r="A194" s="320"/>
      <c r="B194" s="24"/>
      <c r="C194" s="372" t="s">
        <v>152</v>
      </c>
      <c r="D194" s="10">
        <v>40</v>
      </c>
      <c r="E194" s="10" t="s">
        <v>14</v>
      </c>
      <c r="F194" s="10">
        <v>110</v>
      </c>
      <c r="G194" s="10" t="s">
        <v>14</v>
      </c>
      <c r="H194" s="10">
        <v>2.5</v>
      </c>
      <c r="I194" s="10"/>
      <c r="J194" s="10"/>
      <c r="K194" s="61"/>
      <c r="L194" s="435">
        <f t="shared" si="53"/>
        <v>5.64913475</v>
      </c>
      <c r="M194" s="436">
        <v>6000</v>
      </c>
      <c r="N194" s="423">
        <f t="shared" si="54"/>
        <v>33.894808499999996</v>
      </c>
      <c r="O194" s="12">
        <v>1</v>
      </c>
      <c r="P194" s="13">
        <v>1</v>
      </c>
      <c r="Q194" s="14">
        <f t="shared" si="55"/>
        <v>1</v>
      </c>
      <c r="R194" s="422">
        <f t="shared" si="56"/>
        <v>6</v>
      </c>
      <c r="S194" s="423">
        <f t="shared" si="57"/>
        <v>33.894808499999996</v>
      </c>
      <c r="T194" s="422">
        <f t="shared" si="58"/>
        <v>53.105477790204951</v>
      </c>
      <c r="U194" s="423">
        <f t="shared" si="59"/>
        <v>1.7999999999999998</v>
      </c>
      <c r="V194" s="317"/>
      <c r="W194" s="322">
        <f t="shared" si="42"/>
        <v>5.4806737500000002</v>
      </c>
      <c r="X194" s="397">
        <f t="shared" si="43"/>
        <v>2.982067298005231E-2</v>
      </c>
      <c r="Y194" s="398">
        <f t="shared" si="51"/>
        <v>5.5649042500000006</v>
      </c>
      <c r="Z194" s="396">
        <f t="shared" si="52"/>
        <v>1.4910336490026044E-2</v>
      </c>
    </row>
    <row r="195" spans="1:26" ht="15.75">
      <c r="A195" s="320"/>
      <c r="B195" s="24"/>
      <c r="C195" s="372" t="s">
        <v>152</v>
      </c>
      <c r="D195" s="10">
        <v>40</v>
      </c>
      <c r="E195" s="10" t="s">
        <v>14</v>
      </c>
      <c r="F195" s="10">
        <v>110</v>
      </c>
      <c r="G195" s="10" t="s">
        <v>14</v>
      </c>
      <c r="H195" s="10">
        <v>3</v>
      </c>
      <c r="I195" s="10"/>
      <c r="J195" s="10"/>
      <c r="K195" s="61"/>
      <c r="L195" s="435">
        <f t="shared" si="53"/>
        <v>6.7217540400000004</v>
      </c>
      <c r="M195" s="436">
        <v>6000</v>
      </c>
      <c r="N195" s="423">
        <f t="shared" si="54"/>
        <v>40.330524240000003</v>
      </c>
      <c r="O195" s="12">
        <v>1</v>
      </c>
      <c r="P195" s="13">
        <v>1</v>
      </c>
      <c r="Q195" s="14">
        <f t="shared" si="55"/>
        <v>1</v>
      </c>
      <c r="R195" s="422">
        <f t="shared" si="56"/>
        <v>6</v>
      </c>
      <c r="S195" s="423">
        <f t="shared" si="57"/>
        <v>40.330524240000003</v>
      </c>
      <c r="T195" s="422">
        <f t="shared" si="58"/>
        <v>44.63120760068751</v>
      </c>
      <c r="U195" s="423">
        <f t="shared" si="59"/>
        <v>1.8</v>
      </c>
      <c r="V195" s="317"/>
      <c r="W195" s="322">
        <f t="shared" si="42"/>
        <v>6.4791702000000004</v>
      </c>
      <c r="X195" s="397">
        <f t="shared" si="43"/>
        <v>3.6089365745373247E-2</v>
      </c>
      <c r="Y195" s="398">
        <f t="shared" si="51"/>
        <v>6.6004621200000004</v>
      </c>
      <c r="Z195" s="396">
        <f t="shared" si="52"/>
        <v>1.8044682872686568E-2</v>
      </c>
    </row>
    <row r="196" spans="1:26" ht="15.75">
      <c r="A196" s="320"/>
      <c r="B196" s="24"/>
      <c r="C196" s="372" t="s">
        <v>152</v>
      </c>
      <c r="D196" s="10">
        <v>40</v>
      </c>
      <c r="E196" s="10" t="s">
        <v>14</v>
      </c>
      <c r="F196" s="10">
        <v>110</v>
      </c>
      <c r="G196" s="10" t="s">
        <v>14</v>
      </c>
      <c r="H196" s="10">
        <v>3.5</v>
      </c>
      <c r="I196" s="10"/>
      <c r="J196" s="10"/>
      <c r="K196" s="61"/>
      <c r="L196" s="435">
        <f t="shared" si="53"/>
        <v>7.7753041099999987</v>
      </c>
      <c r="M196" s="436">
        <v>6000</v>
      </c>
      <c r="N196" s="423">
        <f t="shared" si="54"/>
        <v>46.651824659999988</v>
      </c>
      <c r="O196" s="12">
        <v>1</v>
      </c>
      <c r="P196" s="13">
        <v>1</v>
      </c>
      <c r="Q196" s="14">
        <f t="shared" si="55"/>
        <v>1</v>
      </c>
      <c r="R196" s="422">
        <f t="shared" si="56"/>
        <v>6</v>
      </c>
      <c r="S196" s="423">
        <f t="shared" si="57"/>
        <v>46.651824659999988</v>
      </c>
      <c r="T196" s="422">
        <f t="shared" si="58"/>
        <v>38.583699847079039</v>
      </c>
      <c r="U196" s="423">
        <f t="shared" si="59"/>
        <v>1.7999999999999998</v>
      </c>
      <c r="V196" s="317"/>
      <c r="W196" s="322">
        <f t="shared" ref="W196:W259" si="60">(D196+F196-2*H196)*2*H196*7.85/1000-0.8584*5*H196*H196*7.85/1000</f>
        <v>7.4451205499999995</v>
      </c>
      <c r="X196" s="397">
        <f t="shared" ref="X196:X259" si="61">(1-W196/L196)</f>
        <v>4.2465677911599942E-2</v>
      </c>
      <c r="Y196" s="398">
        <f t="shared" si="51"/>
        <v>7.6102123299999995</v>
      </c>
      <c r="Z196" s="396">
        <f t="shared" si="52"/>
        <v>2.123283895579986E-2</v>
      </c>
    </row>
    <row r="197" spans="1:26" ht="15.75">
      <c r="A197" s="320"/>
      <c r="B197" s="24"/>
      <c r="C197" s="372" t="s">
        <v>152</v>
      </c>
      <c r="D197" s="10">
        <v>40</v>
      </c>
      <c r="E197" s="10" t="s">
        <v>14</v>
      </c>
      <c r="F197" s="10">
        <v>110</v>
      </c>
      <c r="G197" s="10" t="s">
        <v>14</v>
      </c>
      <c r="H197" s="10">
        <v>4</v>
      </c>
      <c r="I197" s="10"/>
      <c r="J197" s="10"/>
      <c r="K197" s="61"/>
      <c r="L197" s="435">
        <f t="shared" si="53"/>
        <v>8.80978496</v>
      </c>
      <c r="M197" s="436">
        <v>6000</v>
      </c>
      <c r="N197" s="423">
        <f t="shared" si="54"/>
        <v>52.858709759999996</v>
      </c>
      <c r="O197" s="12">
        <v>1</v>
      </c>
      <c r="P197" s="13">
        <v>1</v>
      </c>
      <c r="Q197" s="14">
        <f t="shared" si="55"/>
        <v>1</v>
      </c>
      <c r="R197" s="422">
        <f t="shared" si="56"/>
        <v>6</v>
      </c>
      <c r="S197" s="423">
        <f t="shared" si="57"/>
        <v>52.858709759999996</v>
      </c>
      <c r="T197" s="422">
        <f t="shared" si="58"/>
        <v>34.05304458191906</v>
      </c>
      <c r="U197" s="423">
        <f t="shared" si="59"/>
        <v>1.8</v>
      </c>
      <c r="V197" s="317"/>
      <c r="W197" s="322">
        <f t="shared" si="60"/>
        <v>8.378524800000001</v>
      </c>
      <c r="X197" s="397">
        <f t="shared" si="61"/>
        <v>4.8952404849618381E-2</v>
      </c>
      <c r="Y197" s="398">
        <f t="shared" si="51"/>
        <v>8.5941548799999996</v>
      </c>
      <c r="Z197" s="396">
        <f t="shared" si="52"/>
        <v>2.4476202424809301E-2</v>
      </c>
    </row>
    <row r="198" spans="1:26" ht="15.75">
      <c r="A198" s="320"/>
      <c r="B198" s="24"/>
      <c r="C198" s="372" t="s">
        <v>152</v>
      </c>
      <c r="D198" s="10">
        <v>40</v>
      </c>
      <c r="E198" s="10" t="s">
        <v>14</v>
      </c>
      <c r="F198" s="10">
        <v>110</v>
      </c>
      <c r="G198" s="10" t="s">
        <v>14</v>
      </c>
      <c r="H198" s="10">
        <v>5</v>
      </c>
      <c r="I198" s="10"/>
      <c r="J198" s="10"/>
      <c r="K198" s="61"/>
      <c r="L198" s="435">
        <f t="shared" si="53"/>
        <v>10.821539</v>
      </c>
      <c r="M198" s="436">
        <v>6000</v>
      </c>
      <c r="N198" s="423">
        <f t="shared" si="54"/>
        <v>64.929233999999994</v>
      </c>
      <c r="O198" s="12">
        <v>1</v>
      </c>
      <c r="P198" s="13">
        <v>1</v>
      </c>
      <c r="Q198" s="14">
        <f t="shared" si="55"/>
        <v>1</v>
      </c>
      <c r="R198" s="422">
        <f t="shared" si="56"/>
        <v>6</v>
      </c>
      <c r="S198" s="423">
        <f t="shared" si="57"/>
        <v>64.929233999999994</v>
      </c>
      <c r="T198" s="422">
        <f t="shared" si="58"/>
        <v>27.72248937974534</v>
      </c>
      <c r="U198" s="423">
        <f t="shared" si="59"/>
        <v>1.8</v>
      </c>
      <c r="V198" s="317"/>
      <c r="W198" s="322">
        <f t="shared" si="60"/>
        <v>10.147695000000001</v>
      </c>
      <c r="X198" s="397">
        <f t="shared" si="61"/>
        <v>6.2268777112016949E-2</v>
      </c>
      <c r="Y198" s="398">
        <f t="shared" si="51"/>
        <v>10.484617</v>
      </c>
      <c r="Z198" s="396">
        <f t="shared" si="52"/>
        <v>3.1134388556008474E-2</v>
      </c>
    </row>
    <row r="199" spans="1:26" ht="15.75">
      <c r="A199" s="320"/>
      <c r="B199" s="24"/>
      <c r="C199" s="372" t="s">
        <v>152</v>
      </c>
      <c r="D199" s="10">
        <v>40</v>
      </c>
      <c r="E199" s="10" t="s">
        <v>14</v>
      </c>
      <c r="F199" s="10">
        <v>110</v>
      </c>
      <c r="G199" s="10" t="s">
        <v>14</v>
      </c>
      <c r="H199" s="10">
        <v>6</v>
      </c>
      <c r="I199" s="10"/>
      <c r="J199" s="10"/>
      <c r="K199" s="61"/>
      <c r="L199" s="435">
        <f t="shared" si="53"/>
        <v>12.757016159999999</v>
      </c>
      <c r="M199" s="436">
        <v>6000</v>
      </c>
      <c r="N199" s="423">
        <f t="shared" si="54"/>
        <v>76.542096959999995</v>
      </c>
      <c r="O199" s="12">
        <v>1</v>
      </c>
      <c r="P199" s="13">
        <v>1</v>
      </c>
      <c r="Q199" s="14">
        <f t="shared" si="55"/>
        <v>1</v>
      </c>
      <c r="R199" s="422">
        <f t="shared" si="56"/>
        <v>6</v>
      </c>
      <c r="S199" s="423">
        <f t="shared" si="57"/>
        <v>76.542096959999995</v>
      </c>
      <c r="T199" s="422">
        <f t="shared" si="58"/>
        <v>23.516470955070108</v>
      </c>
      <c r="U199" s="423">
        <f t="shared" si="59"/>
        <v>1.8</v>
      </c>
      <c r="V199" s="317"/>
      <c r="W199" s="322">
        <f t="shared" si="60"/>
        <v>11.786680799999999</v>
      </c>
      <c r="X199" s="397">
        <f t="shared" si="61"/>
        <v>7.6062877700391662E-2</v>
      </c>
      <c r="Y199" s="398">
        <f t="shared" si="51"/>
        <v>12.271848479999999</v>
      </c>
      <c r="Z199" s="396">
        <f t="shared" si="52"/>
        <v>3.8031438850195776E-2</v>
      </c>
    </row>
    <row r="200" spans="1:26" ht="15.75">
      <c r="A200" s="320"/>
      <c r="B200" s="24"/>
      <c r="C200" s="372" t="s">
        <v>152</v>
      </c>
      <c r="D200" s="10">
        <v>40</v>
      </c>
      <c r="E200" s="10" t="s">
        <v>14</v>
      </c>
      <c r="F200" s="10">
        <v>120</v>
      </c>
      <c r="G200" s="10" t="s">
        <v>14</v>
      </c>
      <c r="H200" s="10">
        <v>2</v>
      </c>
      <c r="I200" s="10"/>
      <c r="J200" s="10"/>
      <c r="K200" s="61"/>
      <c r="L200" s="435">
        <f t="shared" si="53"/>
        <v>4.87144624</v>
      </c>
      <c r="M200" s="436">
        <v>6000</v>
      </c>
      <c r="N200" s="423">
        <f t="shared" si="54"/>
        <v>29.228677439999998</v>
      </c>
      <c r="O200" s="12">
        <v>1</v>
      </c>
      <c r="P200" s="13">
        <v>1</v>
      </c>
      <c r="Q200" s="14">
        <f t="shared" si="55"/>
        <v>1</v>
      </c>
      <c r="R200" s="422">
        <f t="shared" si="56"/>
        <v>6</v>
      </c>
      <c r="S200" s="423">
        <f t="shared" si="57"/>
        <v>29.228677439999998</v>
      </c>
      <c r="T200" s="422">
        <f t="shared" si="58"/>
        <v>65.688911307784437</v>
      </c>
      <c r="U200" s="423">
        <f t="shared" si="59"/>
        <v>1.9199999999999997</v>
      </c>
      <c r="V200" s="317"/>
      <c r="W200" s="322">
        <f t="shared" si="60"/>
        <v>4.7636311999999998</v>
      </c>
      <c r="X200" s="397">
        <f t="shared" si="61"/>
        <v>2.2132039375641344E-2</v>
      </c>
      <c r="Y200" s="398">
        <f t="shared" si="51"/>
        <v>4.8175387199999999</v>
      </c>
      <c r="Z200" s="396">
        <f t="shared" si="52"/>
        <v>1.1066019687820727E-2</v>
      </c>
    </row>
    <row r="201" spans="1:26" ht="15.75">
      <c r="A201" s="320"/>
      <c r="B201" s="24"/>
      <c r="C201" s="372" t="s">
        <v>152</v>
      </c>
      <c r="D201" s="10">
        <v>40</v>
      </c>
      <c r="E201" s="10" t="s">
        <v>14</v>
      </c>
      <c r="F201" s="10">
        <v>120</v>
      </c>
      <c r="G201" s="10" t="s">
        <v>14</v>
      </c>
      <c r="H201" s="10">
        <v>2.5</v>
      </c>
      <c r="I201" s="10"/>
      <c r="J201" s="10"/>
      <c r="K201" s="61"/>
      <c r="L201" s="435">
        <f t="shared" si="53"/>
        <v>6.0416347500000001</v>
      </c>
      <c r="M201" s="436">
        <v>6000</v>
      </c>
      <c r="N201" s="423">
        <f t="shared" si="54"/>
        <v>36.2498085</v>
      </c>
      <c r="O201" s="12">
        <v>1</v>
      </c>
      <c r="P201" s="13">
        <v>1</v>
      </c>
      <c r="Q201" s="14">
        <f t="shared" si="55"/>
        <v>1</v>
      </c>
      <c r="R201" s="422">
        <f t="shared" si="56"/>
        <v>6</v>
      </c>
      <c r="S201" s="423">
        <f t="shared" si="57"/>
        <v>36.2498085</v>
      </c>
      <c r="T201" s="422">
        <f t="shared" si="58"/>
        <v>52.965797046900263</v>
      </c>
      <c r="U201" s="423">
        <f t="shared" si="59"/>
        <v>1.92</v>
      </c>
      <c r="V201" s="317"/>
      <c r="W201" s="322">
        <f t="shared" si="60"/>
        <v>5.8731737500000003</v>
      </c>
      <c r="X201" s="397">
        <f t="shared" si="61"/>
        <v>2.7883347300993289E-2</v>
      </c>
      <c r="Y201" s="398">
        <f t="shared" si="51"/>
        <v>5.9574042500000006</v>
      </c>
      <c r="Z201" s="396">
        <f t="shared" si="52"/>
        <v>1.3941673650496589E-2</v>
      </c>
    </row>
    <row r="202" spans="1:26" ht="15.75">
      <c r="A202" s="320"/>
      <c r="B202" s="24"/>
      <c r="C202" s="372" t="s">
        <v>152</v>
      </c>
      <c r="D202" s="10">
        <v>40</v>
      </c>
      <c r="E202" s="10" t="s">
        <v>14</v>
      </c>
      <c r="F202" s="10">
        <v>120</v>
      </c>
      <c r="G202" s="10" t="s">
        <v>14</v>
      </c>
      <c r="H202" s="10">
        <v>3</v>
      </c>
      <c r="I202" s="10"/>
      <c r="J202" s="10"/>
      <c r="K202" s="61"/>
      <c r="L202" s="435">
        <f t="shared" si="53"/>
        <v>7.1927540400000005</v>
      </c>
      <c r="M202" s="436">
        <v>6000</v>
      </c>
      <c r="N202" s="423">
        <f t="shared" si="54"/>
        <v>43.156524240000003</v>
      </c>
      <c r="O202" s="12">
        <v>1</v>
      </c>
      <c r="P202" s="13">
        <v>1</v>
      </c>
      <c r="Q202" s="14">
        <f t="shared" si="55"/>
        <v>1</v>
      </c>
      <c r="R202" s="422">
        <f t="shared" si="56"/>
        <v>6</v>
      </c>
      <c r="S202" s="423">
        <f t="shared" si="57"/>
        <v>43.156524240000003</v>
      </c>
      <c r="T202" s="422">
        <f t="shared" si="58"/>
        <v>44.489217651602054</v>
      </c>
      <c r="U202" s="423">
        <f t="shared" si="59"/>
        <v>1.92</v>
      </c>
      <c r="V202" s="317"/>
      <c r="W202" s="322">
        <f t="shared" si="60"/>
        <v>6.9501702000000005</v>
      </c>
      <c r="X202" s="397">
        <f t="shared" si="61"/>
        <v>3.3726141426629441E-2</v>
      </c>
      <c r="Y202" s="398">
        <f t="shared" si="51"/>
        <v>7.0714621200000005</v>
      </c>
      <c r="Z202" s="396">
        <f t="shared" si="52"/>
        <v>1.6863070713314721E-2</v>
      </c>
    </row>
    <row r="203" spans="1:26" ht="15.75">
      <c r="A203" s="320"/>
      <c r="B203" s="24"/>
      <c r="C203" s="372" t="s">
        <v>152</v>
      </c>
      <c r="D203" s="10">
        <v>40</v>
      </c>
      <c r="E203" s="10" t="s">
        <v>14</v>
      </c>
      <c r="F203" s="10">
        <v>120</v>
      </c>
      <c r="G203" s="10" t="s">
        <v>14</v>
      </c>
      <c r="H203" s="10">
        <v>3.5</v>
      </c>
      <c r="I203" s="10"/>
      <c r="J203" s="10"/>
      <c r="K203" s="61"/>
      <c r="L203" s="435">
        <f t="shared" si="53"/>
        <v>8.3248041100000005</v>
      </c>
      <c r="M203" s="436">
        <v>6000</v>
      </c>
      <c r="N203" s="423">
        <f t="shared" si="54"/>
        <v>49.948824660000007</v>
      </c>
      <c r="O203" s="12">
        <v>1</v>
      </c>
      <c r="P203" s="13">
        <v>1</v>
      </c>
      <c r="Q203" s="14">
        <f t="shared" si="55"/>
        <v>1</v>
      </c>
      <c r="R203" s="422">
        <f t="shared" si="56"/>
        <v>6</v>
      </c>
      <c r="S203" s="423">
        <f t="shared" si="57"/>
        <v>49.948824660000007</v>
      </c>
      <c r="T203" s="422">
        <f t="shared" si="58"/>
        <v>38.439342928875234</v>
      </c>
      <c r="U203" s="423">
        <f t="shared" si="59"/>
        <v>1.9200000000000002</v>
      </c>
      <c r="V203" s="317"/>
      <c r="W203" s="322">
        <f t="shared" si="60"/>
        <v>7.9946205500000014</v>
      </c>
      <c r="X203" s="397">
        <f t="shared" si="61"/>
        <v>3.9662622163490036E-2</v>
      </c>
      <c r="Y203" s="398">
        <f t="shared" si="51"/>
        <v>8.1597123300000014</v>
      </c>
      <c r="Z203" s="396">
        <f t="shared" si="52"/>
        <v>1.9831311081744962E-2</v>
      </c>
    </row>
    <row r="204" spans="1:26" ht="15.75">
      <c r="A204" s="320"/>
      <c r="B204" s="24"/>
      <c r="C204" s="372" t="s">
        <v>152</v>
      </c>
      <c r="D204" s="10">
        <v>40</v>
      </c>
      <c r="E204" s="10" t="s">
        <v>14</v>
      </c>
      <c r="F204" s="10">
        <v>120</v>
      </c>
      <c r="G204" s="10" t="s">
        <v>14</v>
      </c>
      <c r="H204" s="10">
        <v>4</v>
      </c>
      <c r="I204" s="10"/>
      <c r="J204" s="10"/>
      <c r="K204" s="61"/>
      <c r="L204" s="435">
        <f t="shared" si="53"/>
        <v>9.4377849600000001</v>
      </c>
      <c r="M204" s="436">
        <v>6000</v>
      </c>
      <c r="N204" s="423">
        <f t="shared" si="54"/>
        <v>56.626709759999997</v>
      </c>
      <c r="O204" s="12">
        <v>1</v>
      </c>
      <c r="P204" s="13">
        <v>1</v>
      </c>
      <c r="Q204" s="14">
        <f t="shared" si="55"/>
        <v>1</v>
      </c>
      <c r="R204" s="422">
        <f t="shared" si="56"/>
        <v>6</v>
      </c>
      <c r="S204" s="423">
        <f t="shared" si="57"/>
        <v>56.626709759999997</v>
      </c>
      <c r="T204" s="422">
        <f t="shared" si="58"/>
        <v>33.9062609877477</v>
      </c>
      <c r="U204" s="423">
        <f t="shared" si="59"/>
        <v>1.9199999999999997</v>
      </c>
      <c r="V204" s="317"/>
      <c r="W204" s="322">
        <f t="shared" si="60"/>
        <v>9.0065248000000011</v>
      </c>
      <c r="X204" s="397">
        <f t="shared" si="61"/>
        <v>4.5695061058055653E-2</v>
      </c>
      <c r="Y204" s="398">
        <f t="shared" si="51"/>
        <v>9.2221548799999997</v>
      </c>
      <c r="Z204" s="396">
        <f t="shared" si="52"/>
        <v>2.2847530529027882E-2</v>
      </c>
    </row>
    <row r="205" spans="1:26" ht="15.75">
      <c r="A205" s="320"/>
      <c r="B205" s="24"/>
      <c r="C205" s="372" t="s">
        <v>152</v>
      </c>
      <c r="D205" s="10">
        <v>40</v>
      </c>
      <c r="E205" s="10" t="s">
        <v>14</v>
      </c>
      <c r="F205" s="10">
        <v>120</v>
      </c>
      <c r="G205" s="10" t="s">
        <v>14</v>
      </c>
      <c r="H205" s="10">
        <v>5</v>
      </c>
      <c r="I205" s="10"/>
      <c r="J205" s="10"/>
      <c r="K205" s="61"/>
      <c r="L205" s="435">
        <f t="shared" si="53"/>
        <v>11.606539</v>
      </c>
      <c r="M205" s="436">
        <v>6000</v>
      </c>
      <c r="N205" s="423">
        <f t="shared" si="54"/>
        <v>69.639234000000002</v>
      </c>
      <c r="O205" s="12">
        <v>1</v>
      </c>
      <c r="P205" s="13">
        <v>1</v>
      </c>
      <c r="Q205" s="14">
        <f t="shared" si="55"/>
        <v>1</v>
      </c>
      <c r="R205" s="422">
        <f t="shared" si="56"/>
        <v>6</v>
      </c>
      <c r="S205" s="423">
        <f t="shared" si="57"/>
        <v>69.639234000000002</v>
      </c>
      <c r="T205" s="422">
        <f t="shared" si="58"/>
        <v>27.570665122479664</v>
      </c>
      <c r="U205" s="423">
        <f t="shared" si="59"/>
        <v>1.92</v>
      </c>
      <c r="V205" s="317"/>
      <c r="W205" s="322">
        <f t="shared" si="60"/>
        <v>10.932695000000001</v>
      </c>
      <c r="X205" s="397">
        <f t="shared" si="61"/>
        <v>5.8057272714975516E-2</v>
      </c>
      <c r="Y205" s="398">
        <f t="shared" si="51"/>
        <v>11.269617</v>
      </c>
      <c r="Z205" s="396">
        <f t="shared" si="52"/>
        <v>2.9028636357487758E-2</v>
      </c>
    </row>
    <row r="206" spans="1:26" ht="15.75">
      <c r="A206" s="320"/>
      <c r="B206" s="24"/>
      <c r="C206" s="372" t="s">
        <v>152</v>
      </c>
      <c r="D206" s="10">
        <v>40</v>
      </c>
      <c r="E206" s="10" t="s">
        <v>14</v>
      </c>
      <c r="F206" s="10">
        <v>120</v>
      </c>
      <c r="G206" s="10" t="s">
        <v>14</v>
      </c>
      <c r="H206" s="10">
        <v>6</v>
      </c>
      <c r="I206" s="10"/>
      <c r="J206" s="10"/>
      <c r="K206" s="61"/>
      <c r="L206" s="435">
        <f t="shared" si="53"/>
        <v>13.699016159999999</v>
      </c>
      <c r="M206" s="436">
        <v>6000</v>
      </c>
      <c r="N206" s="423">
        <f t="shared" si="54"/>
        <v>82.194096959999996</v>
      </c>
      <c r="O206" s="12">
        <v>1</v>
      </c>
      <c r="P206" s="13">
        <v>1</v>
      </c>
      <c r="Q206" s="14">
        <f t="shared" si="55"/>
        <v>1</v>
      </c>
      <c r="R206" s="422">
        <f t="shared" si="56"/>
        <v>6</v>
      </c>
      <c r="S206" s="423">
        <f t="shared" si="57"/>
        <v>82.194096959999996</v>
      </c>
      <c r="T206" s="422">
        <f t="shared" si="58"/>
        <v>23.359341741224721</v>
      </c>
      <c r="U206" s="423">
        <f t="shared" si="59"/>
        <v>1.9199999999999997</v>
      </c>
      <c r="V206" s="317"/>
      <c r="W206" s="322">
        <f t="shared" si="60"/>
        <v>12.728680799999999</v>
      </c>
      <c r="X206" s="397">
        <f t="shared" si="61"/>
        <v>7.0832485243232268E-2</v>
      </c>
      <c r="Y206" s="398">
        <f t="shared" si="51"/>
        <v>13.213848479999999</v>
      </c>
      <c r="Z206" s="396">
        <f t="shared" si="52"/>
        <v>3.5416242621616134E-2</v>
      </c>
    </row>
    <row r="207" spans="1:26" ht="15.75">
      <c r="A207" s="320"/>
      <c r="B207" s="24"/>
      <c r="C207" s="372" t="s">
        <v>152</v>
      </c>
      <c r="D207" s="10">
        <v>50</v>
      </c>
      <c r="E207" s="10" t="s">
        <v>14</v>
      </c>
      <c r="F207" s="10">
        <v>60</v>
      </c>
      <c r="G207" s="10" t="s">
        <v>14</v>
      </c>
      <c r="H207" s="10">
        <v>2</v>
      </c>
      <c r="I207" s="10"/>
      <c r="J207" s="10"/>
      <c r="K207" s="61"/>
      <c r="L207" s="435">
        <f t="shared" si="53"/>
        <v>3.3014462399999998</v>
      </c>
      <c r="M207" s="436">
        <v>6000</v>
      </c>
      <c r="N207" s="423">
        <f t="shared" si="54"/>
        <v>19.80867744</v>
      </c>
      <c r="O207" s="12">
        <v>1</v>
      </c>
      <c r="P207" s="13">
        <v>1</v>
      </c>
      <c r="Q207" s="14">
        <f t="shared" si="55"/>
        <v>1</v>
      </c>
      <c r="R207" s="422">
        <f t="shared" si="56"/>
        <v>6</v>
      </c>
      <c r="S207" s="423">
        <f t="shared" si="57"/>
        <v>19.80867744</v>
      </c>
      <c r="T207" s="422">
        <f t="shared" si="58"/>
        <v>66.63746249583032</v>
      </c>
      <c r="U207" s="423">
        <f t="shared" si="59"/>
        <v>1.3200000000000003</v>
      </c>
      <c r="V207" s="317"/>
      <c r="W207" s="322">
        <f t="shared" si="60"/>
        <v>3.1936312</v>
      </c>
      <c r="X207" s="397">
        <f t="shared" si="61"/>
        <v>3.2656912202211008E-2</v>
      </c>
      <c r="Y207" s="398">
        <f t="shared" si="51"/>
        <v>3.2475387199999997</v>
      </c>
      <c r="Z207" s="396">
        <f t="shared" si="52"/>
        <v>1.632845610110556E-2</v>
      </c>
    </row>
    <row r="208" spans="1:26" ht="15.75">
      <c r="A208" s="320"/>
      <c r="B208" s="24"/>
      <c r="C208" s="372" t="s">
        <v>152</v>
      </c>
      <c r="D208" s="10">
        <v>50</v>
      </c>
      <c r="E208" s="10" t="s">
        <v>14</v>
      </c>
      <c r="F208" s="10">
        <v>60</v>
      </c>
      <c r="G208" s="10" t="s">
        <v>14</v>
      </c>
      <c r="H208" s="10">
        <v>2.5</v>
      </c>
      <c r="I208" s="10"/>
      <c r="J208" s="10"/>
      <c r="K208" s="61"/>
      <c r="L208" s="435">
        <f t="shared" si="53"/>
        <v>4.0791347499999997</v>
      </c>
      <c r="M208" s="436">
        <v>6000</v>
      </c>
      <c r="N208" s="423">
        <f t="shared" si="54"/>
        <v>24.474808499999998</v>
      </c>
      <c r="O208" s="12">
        <v>1</v>
      </c>
      <c r="P208" s="13">
        <v>1</v>
      </c>
      <c r="Q208" s="14">
        <f t="shared" si="55"/>
        <v>1</v>
      </c>
      <c r="R208" s="422">
        <f t="shared" si="56"/>
        <v>6</v>
      </c>
      <c r="S208" s="423">
        <f t="shared" si="57"/>
        <v>24.474808499999998</v>
      </c>
      <c r="T208" s="422">
        <f t="shared" si="58"/>
        <v>53.933006258251218</v>
      </c>
      <c r="U208" s="423">
        <f t="shared" si="59"/>
        <v>1.32</v>
      </c>
      <c r="V208" s="317"/>
      <c r="W208" s="322">
        <f t="shared" si="60"/>
        <v>3.9106737499999999</v>
      </c>
      <c r="X208" s="397">
        <f t="shared" si="61"/>
        <v>4.1298218942142029E-2</v>
      </c>
      <c r="Y208" s="398">
        <f t="shared" si="51"/>
        <v>3.9949042499999998</v>
      </c>
      <c r="Z208" s="396">
        <f t="shared" si="52"/>
        <v>2.0649109471071014E-2</v>
      </c>
    </row>
    <row r="209" spans="1:26" ht="15.75">
      <c r="A209" s="320"/>
      <c r="B209" s="24"/>
      <c r="C209" s="372" t="s">
        <v>152</v>
      </c>
      <c r="D209" s="10">
        <v>50</v>
      </c>
      <c r="E209" s="10" t="s">
        <v>14</v>
      </c>
      <c r="F209" s="10">
        <v>60</v>
      </c>
      <c r="G209" s="10" t="s">
        <v>14</v>
      </c>
      <c r="H209" s="10">
        <v>3</v>
      </c>
      <c r="I209" s="10"/>
      <c r="J209" s="10"/>
      <c r="K209" s="61"/>
      <c r="L209" s="435">
        <f t="shared" si="53"/>
        <v>4.8377540400000001</v>
      </c>
      <c r="M209" s="436">
        <v>6000</v>
      </c>
      <c r="N209" s="423">
        <f t="shared" si="54"/>
        <v>29.026524240000001</v>
      </c>
      <c r="O209" s="12">
        <v>1</v>
      </c>
      <c r="P209" s="13">
        <v>1</v>
      </c>
      <c r="Q209" s="14">
        <f t="shared" si="55"/>
        <v>1</v>
      </c>
      <c r="R209" s="422">
        <f t="shared" si="56"/>
        <v>6</v>
      </c>
      <c r="S209" s="423">
        <f t="shared" si="57"/>
        <v>29.026524240000001</v>
      </c>
      <c r="T209" s="422">
        <f t="shared" si="58"/>
        <v>45.475648034392421</v>
      </c>
      <c r="U209" s="423">
        <f t="shared" si="59"/>
        <v>1.32</v>
      </c>
      <c r="V209" s="317"/>
      <c r="W209" s="322">
        <f t="shared" si="60"/>
        <v>4.5951702000000001</v>
      </c>
      <c r="X209" s="397">
        <f t="shared" si="61"/>
        <v>5.0143896939415344E-2</v>
      </c>
      <c r="Y209" s="398">
        <f t="shared" si="51"/>
        <v>4.7164621200000001</v>
      </c>
      <c r="Z209" s="396">
        <f t="shared" si="52"/>
        <v>2.5071948469707617E-2</v>
      </c>
    </row>
    <row r="210" spans="1:26" ht="15.75">
      <c r="A210" s="320"/>
      <c r="B210" s="24"/>
      <c r="C210" s="372" t="s">
        <v>152</v>
      </c>
      <c r="D210" s="10">
        <v>50</v>
      </c>
      <c r="E210" s="10" t="s">
        <v>14</v>
      </c>
      <c r="F210" s="10">
        <v>60</v>
      </c>
      <c r="G210" s="10" t="s">
        <v>14</v>
      </c>
      <c r="H210" s="10">
        <v>3.5</v>
      </c>
      <c r="I210" s="10"/>
      <c r="J210" s="10"/>
      <c r="K210" s="61"/>
      <c r="L210" s="435">
        <f t="shared" si="53"/>
        <v>5.57730411</v>
      </c>
      <c r="M210" s="436">
        <v>6000</v>
      </c>
      <c r="N210" s="423">
        <f t="shared" si="54"/>
        <v>33.46382466</v>
      </c>
      <c r="O210" s="12">
        <v>1</v>
      </c>
      <c r="P210" s="13">
        <v>1</v>
      </c>
      <c r="Q210" s="14">
        <f t="shared" si="55"/>
        <v>1</v>
      </c>
      <c r="R210" s="422">
        <f t="shared" si="56"/>
        <v>6</v>
      </c>
      <c r="S210" s="423">
        <f t="shared" si="57"/>
        <v>33.46382466</v>
      </c>
      <c r="T210" s="422">
        <f t="shared" si="58"/>
        <v>39.44558081484999</v>
      </c>
      <c r="U210" s="423">
        <f t="shared" si="59"/>
        <v>1.32</v>
      </c>
      <c r="V210" s="317"/>
      <c r="W210" s="322">
        <f t="shared" si="60"/>
        <v>5.24712055</v>
      </c>
      <c r="X210" s="397">
        <f t="shared" si="61"/>
        <v>5.9201283180522202E-2</v>
      </c>
      <c r="Y210" s="398">
        <f t="shared" si="51"/>
        <v>5.4122123299999991</v>
      </c>
      <c r="Z210" s="396">
        <f t="shared" si="52"/>
        <v>2.9600641590261212E-2</v>
      </c>
    </row>
    <row r="211" spans="1:26" ht="15.75">
      <c r="A211" s="320"/>
      <c r="B211" s="24"/>
      <c r="C211" s="372" t="s">
        <v>152</v>
      </c>
      <c r="D211" s="10">
        <v>50</v>
      </c>
      <c r="E211" s="10" t="s">
        <v>14</v>
      </c>
      <c r="F211" s="10">
        <v>60</v>
      </c>
      <c r="G211" s="10" t="s">
        <v>14</v>
      </c>
      <c r="H211" s="10">
        <v>4</v>
      </c>
      <c r="I211" s="10"/>
      <c r="J211" s="10"/>
      <c r="K211" s="61"/>
      <c r="L211" s="435">
        <f t="shared" si="53"/>
        <v>6.2977849599999995</v>
      </c>
      <c r="M211" s="436">
        <v>6000</v>
      </c>
      <c r="N211" s="423">
        <f t="shared" si="54"/>
        <v>37.786709760000001</v>
      </c>
      <c r="O211" s="12">
        <v>1</v>
      </c>
      <c r="P211" s="13">
        <v>1</v>
      </c>
      <c r="Q211" s="14">
        <f t="shared" si="55"/>
        <v>1</v>
      </c>
      <c r="R211" s="422">
        <f t="shared" si="56"/>
        <v>6</v>
      </c>
      <c r="S211" s="423">
        <f t="shared" si="57"/>
        <v>37.786709760000001</v>
      </c>
      <c r="T211" s="422">
        <f t="shared" si="58"/>
        <v>34.932917112495375</v>
      </c>
      <c r="U211" s="423">
        <f t="shared" si="59"/>
        <v>1.32</v>
      </c>
      <c r="V211" s="317"/>
      <c r="W211" s="322">
        <f t="shared" si="60"/>
        <v>5.8665247999999997</v>
      </c>
      <c r="X211" s="397">
        <f t="shared" si="61"/>
        <v>6.8478070105461364E-2</v>
      </c>
      <c r="Y211" s="398">
        <f t="shared" si="51"/>
        <v>6.08215488</v>
      </c>
      <c r="Z211" s="396">
        <f t="shared" si="52"/>
        <v>3.4239035052730626E-2</v>
      </c>
    </row>
    <row r="212" spans="1:26" ht="15.75">
      <c r="A212" s="320"/>
      <c r="B212" s="24"/>
      <c r="C212" s="372" t="s">
        <v>152</v>
      </c>
      <c r="D212" s="10">
        <v>50</v>
      </c>
      <c r="E212" s="10" t="s">
        <v>14</v>
      </c>
      <c r="F212" s="10">
        <v>60</v>
      </c>
      <c r="G212" s="10" t="s">
        <v>14</v>
      </c>
      <c r="H212" s="10">
        <v>5</v>
      </c>
      <c r="I212" s="10"/>
      <c r="J212" s="10"/>
      <c r="K212" s="61"/>
      <c r="L212" s="435">
        <f t="shared" si="53"/>
        <v>7.6815389999999999</v>
      </c>
      <c r="M212" s="436">
        <v>6000</v>
      </c>
      <c r="N212" s="423">
        <f t="shared" si="54"/>
        <v>46.089233999999998</v>
      </c>
      <c r="O212" s="12">
        <v>1</v>
      </c>
      <c r="P212" s="13">
        <v>1</v>
      </c>
      <c r="Q212" s="14">
        <f t="shared" si="55"/>
        <v>1</v>
      </c>
      <c r="R212" s="422">
        <f t="shared" si="56"/>
        <v>6</v>
      </c>
      <c r="S212" s="423">
        <f t="shared" si="57"/>
        <v>46.089233999999998</v>
      </c>
      <c r="T212" s="422">
        <f t="shared" si="58"/>
        <v>28.640094126971171</v>
      </c>
      <c r="U212" s="423">
        <f t="shared" si="59"/>
        <v>1.32</v>
      </c>
      <c r="V212" s="317"/>
      <c r="W212" s="322">
        <f t="shared" si="60"/>
        <v>7.007695</v>
      </c>
      <c r="X212" s="397">
        <f t="shared" si="61"/>
        <v>8.7722525394976159E-2</v>
      </c>
      <c r="Y212" s="398">
        <f t="shared" ref="Y212:Y275" si="62">(D212+F212-2*H212)*2*H212*7.85/1000-0.8584*3*H212*H212*7.85/1000</f>
        <v>7.3446169999999995</v>
      </c>
      <c r="Z212" s="396">
        <f t="shared" ref="Z212:Z275" si="63">1-Y212/L212</f>
        <v>4.3861262697488135E-2</v>
      </c>
    </row>
    <row r="213" spans="1:26" ht="15.75">
      <c r="A213" s="320"/>
      <c r="B213" s="24"/>
      <c r="C213" s="372" t="s">
        <v>152</v>
      </c>
      <c r="D213" s="10">
        <v>50</v>
      </c>
      <c r="E213" s="10" t="s">
        <v>14</v>
      </c>
      <c r="F213" s="10">
        <v>60</v>
      </c>
      <c r="G213" s="10" t="s">
        <v>14</v>
      </c>
      <c r="H213" s="10">
        <v>6</v>
      </c>
      <c r="I213" s="10"/>
      <c r="J213" s="10"/>
      <c r="K213" s="61"/>
      <c r="L213" s="435">
        <f t="shared" si="53"/>
        <v>8.9890161600000003</v>
      </c>
      <c r="M213" s="436">
        <v>6000</v>
      </c>
      <c r="N213" s="423">
        <f t="shared" si="54"/>
        <v>53.934096960000005</v>
      </c>
      <c r="O213" s="12">
        <v>1</v>
      </c>
      <c r="P213" s="13">
        <v>1</v>
      </c>
      <c r="Q213" s="14">
        <f t="shared" si="55"/>
        <v>1</v>
      </c>
      <c r="R213" s="422">
        <f t="shared" si="56"/>
        <v>6</v>
      </c>
      <c r="S213" s="423">
        <f t="shared" si="57"/>
        <v>53.934096960000005</v>
      </c>
      <c r="T213" s="422">
        <f t="shared" si="58"/>
        <v>24.47431354934843</v>
      </c>
      <c r="U213" s="423">
        <f t="shared" si="59"/>
        <v>1.32</v>
      </c>
      <c r="V213" s="317"/>
      <c r="W213" s="322">
        <f t="shared" si="60"/>
        <v>8.0186808000000003</v>
      </c>
      <c r="X213" s="397">
        <f t="shared" si="61"/>
        <v>0.10794678113027223</v>
      </c>
      <c r="Y213" s="398">
        <f t="shared" si="62"/>
        <v>8.5038484800000003</v>
      </c>
      <c r="Z213" s="396">
        <f t="shared" si="63"/>
        <v>5.3973390565136059E-2</v>
      </c>
    </row>
    <row r="214" spans="1:26" ht="15.75">
      <c r="A214" s="320"/>
      <c r="B214" s="24"/>
      <c r="C214" s="372" t="s">
        <v>152</v>
      </c>
      <c r="D214" s="10">
        <v>50</v>
      </c>
      <c r="E214" s="10" t="s">
        <v>14</v>
      </c>
      <c r="F214" s="10">
        <v>70</v>
      </c>
      <c r="G214" s="10" t="s">
        <v>14</v>
      </c>
      <c r="H214" s="10">
        <v>2</v>
      </c>
      <c r="I214" s="10"/>
      <c r="J214" s="10"/>
      <c r="K214" s="61"/>
      <c r="L214" s="435">
        <f t="shared" ref="L214:L277" si="64">(D214+F214-2*H214)*2*H214*7.85/1000-0.8584*1*H214*H214*7.85/1000</f>
        <v>3.6154462399999994</v>
      </c>
      <c r="M214" s="436">
        <v>6000</v>
      </c>
      <c r="N214" s="423">
        <f t="shared" si="54"/>
        <v>21.692677439999997</v>
      </c>
      <c r="O214" s="12">
        <v>1</v>
      </c>
      <c r="P214" s="13">
        <v>1</v>
      </c>
      <c r="Q214" s="14">
        <f t="shared" si="55"/>
        <v>1</v>
      </c>
      <c r="R214" s="422">
        <f t="shared" si="56"/>
        <v>6</v>
      </c>
      <c r="S214" s="423">
        <f t="shared" si="57"/>
        <v>21.692677439999997</v>
      </c>
      <c r="T214" s="422">
        <f t="shared" si="58"/>
        <v>66.381847237756205</v>
      </c>
      <c r="U214" s="423">
        <f t="shared" si="59"/>
        <v>1.4400000000000002</v>
      </c>
      <c r="V214" s="317"/>
      <c r="W214" s="322">
        <f t="shared" si="60"/>
        <v>3.5076311999999996</v>
      </c>
      <c r="X214" s="397">
        <f t="shared" si="61"/>
        <v>2.982067298005231E-2</v>
      </c>
      <c r="Y214" s="398">
        <f t="shared" si="62"/>
        <v>3.5615387199999993</v>
      </c>
      <c r="Z214" s="396">
        <f t="shared" si="63"/>
        <v>1.4910336490026266E-2</v>
      </c>
    </row>
    <row r="215" spans="1:26" ht="15.75">
      <c r="A215" s="320"/>
      <c r="B215" s="24"/>
      <c r="C215" s="372" t="s">
        <v>152</v>
      </c>
      <c r="D215" s="10">
        <v>50</v>
      </c>
      <c r="E215" s="10" t="s">
        <v>14</v>
      </c>
      <c r="F215" s="10">
        <v>70</v>
      </c>
      <c r="G215" s="10" t="s">
        <v>14</v>
      </c>
      <c r="H215" s="10">
        <v>2.5</v>
      </c>
      <c r="I215" s="10"/>
      <c r="J215" s="10"/>
      <c r="K215" s="61"/>
      <c r="L215" s="435">
        <f t="shared" si="64"/>
        <v>4.4716347499999998</v>
      </c>
      <c r="M215" s="436">
        <v>6000</v>
      </c>
      <c r="N215" s="423">
        <f t="shared" si="54"/>
        <v>26.829808499999999</v>
      </c>
      <c r="O215" s="12">
        <v>1</v>
      </c>
      <c r="P215" s="13">
        <v>1</v>
      </c>
      <c r="Q215" s="14">
        <f t="shared" si="55"/>
        <v>1</v>
      </c>
      <c r="R215" s="422">
        <f t="shared" si="56"/>
        <v>6</v>
      </c>
      <c r="S215" s="423">
        <f t="shared" si="57"/>
        <v>26.829808499999999</v>
      </c>
      <c r="T215" s="422">
        <f t="shared" si="58"/>
        <v>53.671646594123104</v>
      </c>
      <c r="U215" s="423">
        <f t="shared" si="59"/>
        <v>1.44</v>
      </c>
      <c r="V215" s="317"/>
      <c r="W215" s="322">
        <f t="shared" si="60"/>
        <v>4.30317375</v>
      </c>
      <c r="X215" s="397">
        <f t="shared" si="61"/>
        <v>3.7673246903718982E-2</v>
      </c>
      <c r="Y215" s="398">
        <f t="shared" si="62"/>
        <v>4.3874042500000003</v>
      </c>
      <c r="Z215" s="396">
        <f t="shared" si="63"/>
        <v>1.8836623451859436E-2</v>
      </c>
    </row>
    <row r="216" spans="1:26" ht="15.75">
      <c r="A216" s="320"/>
      <c r="B216" s="24"/>
      <c r="C216" s="372" t="s">
        <v>152</v>
      </c>
      <c r="D216" s="10">
        <v>50</v>
      </c>
      <c r="E216" s="10" t="s">
        <v>14</v>
      </c>
      <c r="F216" s="10">
        <v>70</v>
      </c>
      <c r="G216" s="10" t="s">
        <v>14</v>
      </c>
      <c r="H216" s="10">
        <v>3</v>
      </c>
      <c r="I216" s="10"/>
      <c r="J216" s="10"/>
      <c r="K216" s="61"/>
      <c r="L216" s="435">
        <f t="shared" si="64"/>
        <v>5.3087540400000002</v>
      </c>
      <c r="M216" s="436">
        <v>6000</v>
      </c>
      <c r="N216" s="423">
        <f t="shared" si="54"/>
        <v>31.852524240000001</v>
      </c>
      <c r="O216" s="12">
        <v>1</v>
      </c>
      <c r="P216" s="13">
        <v>1</v>
      </c>
      <c r="Q216" s="14">
        <f t="shared" si="55"/>
        <v>1</v>
      </c>
      <c r="R216" s="422">
        <f t="shared" si="56"/>
        <v>6</v>
      </c>
      <c r="S216" s="423">
        <f t="shared" si="57"/>
        <v>31.852524240000001</v>
      </c>
      <c r="T216" s="422">
        <f t="shared" si="58"/>
        <v>45.2083479836636</v>
      </c>
      <c r="U216" s="423">
        <f t="shared" si="59"/>
        <v>1.44</v>
      </c>
      <c r="V216" s="317"/>
      <c r="W216" s="322">
        <f t="shared" si="60"/>
        <v>5.0661702000000002</v>
      </c>
      <c r="X216" s="397">
        <f t="shared" si="61"/>
        <v>4.5695061058055764E-2</v>
      </c>
      <c r="Y216" s="398">
        <f t="shared" si="62"/>
        <v>5.1874621200000002</v>
      </c>
      <c r="Z216" s="396">
        <f t="shared" si="63"/>
        <v>2.2847530529027882E-2</v>
      </c>
    </row>
    <row r="217" spans="1:26" ht="15.75">
      <c r="A217" s="320"/>
      <c r="B217" s="24"/>
      <c r="C217" s="372" t="s">
        <v>152</v>
      </c>
      <c r="D217" s="10">
        <v>50</v>
      </c>
      <c r="E217" s="10" t="s">
        <v>14</v>
      </c>
      <c r="F217" s="10">
        <v>70</v>
      </c>
      <c r="G217" s="10" t="s">
        <v>14</v>
      </c>
      <c r="H217" s="10">
        <v>3.5</v>
      </c>
      <c r="I217" s="10"/>
      <c r="J217" s="10"/>
      <c r="K217" s="61"/>
      <c r="L217" s="435">
        <f t="shared" si="64"/>
        <v>6.1268041100000001</v>
      </c>
      <c r="M217" s="436">
        <v>6000</v>
      </c>
      <c r="N217" s="423">
        <f t="shared" si="54"/>
        <v>36.760824659999997</v>
      </c>
      <c r="O217" s="12">
        <v>1</v>
      </c>
      <c r="P217" s="13">
        <v>1</v>
      </c>
      <c r="Q217" s="14">
        <f t="shared" si="55"/>
        <v>1</v>
      </c>
      <c r="R217" s="422">
        <f t="shared" si="56"/>
        <v>6</v>
      </c>
      <c r="S217" s="423">
        <f t="shared" si="57"/>
        <v>36.760824659999997</v>
      </c>
      <c r="T217" s="422">
        <f t="shared" si="58"/>
        <v>39.172135372873868</v>
      </c>
      <c r="U217" s="423">
        <f t="shared" si="59"/>
        <v>1.4399999999999997</v>
      </c>
      <c r="V217" s="317"/>
      <c r="W217" s="322">
        <f t="shared" si="60"/>
        <v>5.7966205500000001</v>
      </c>
      <c r="X217" s="397">
        <f t="shared" si="61"/>
        <v>5.3891646292572593E-2</v>
      </c>
      <c r="Y217" s="398">
        <f t="shared" si="62"/>
        <v>5.9617123299999992</v>
      </c>
      <c r="Z217" s="396">
        <f t="shared" si="63"/>
        <v>2.6945823146286463E-2</v>
      </c>
    </row>
    <row r="218" spans="1:26" ht="15.75">
      <c r="A218" s="320"/>
      <c r="B218" s="24"/>
      <c r="C218" s="372" t="s">
        <v>152</v>
      </c>
      <c r="D218" s="10">
        <v>50</v>
      </c>
      <c r="E218" s="10" t="s">
        <v>14</v>
      </c>
      <c r="F218" s="10">
        <v>70</v>
      </c>
      <c r="G218" s="10" t="s">
        <v>14</v>
      </c>
      <c r="H218" s="10">
        <v>4</v>
      </c>
      <c r="I218" s="10"/>
      <c r="J218" s="10"/>
      <c r="K218" s="61"/>
      <c r="L218" s="435">
        <f t="shared" si="64"/>
        <v>6.9257849599999997</v>
      </c>
      <c r="M218" s="436">
        <v>6000</v>
      </c>
      <c r="N218" s="423">
        <f t="shared" si="54"/>
        <v>41.554709759999994</v>
      </c>
      <c r="O218" s="12">
        <v>1</v>
      </c>
      <c r="P218" s="13">
        <v>1</v>
      </c>
      <c r="Q218" s="14">
        <f t="shared" si="55"/>
        <v>1</v>
      </c>
      <c r="R218" s="422">
        <f t="shared" si="56"/>
        <v>6</v>
      </c>
      <c r="S218" s="423">
        <f t="shared" si="57"/>
        <v>41.554709759999994</v>
      </c>
      <c r="T218" s="422">
        <f t="shared" si="58"/>
        <v>34.653111724681679</v>
      </c>
      <c r="U218" s="423">
        <f t="shared" si="59"/>
        <v>1.44</v>
      </c>
      <c r="V218" s="317"/>
      <c r="W218" s="322">
        <f t="shared" si="60"/>
        <v>6.4945247999999998</v>
      </c>
      <c r="X218" s="397">
        <f t="shared" si="61"/>
        <v>6.226877711201706E-2</v>
      </c>
      <c r="Y218" s="398">
        <f t="shared" si="62"/>
        <v>6.7101548800000002</v>
      </c>
      <c r="Z218" s="396">
        <f t="shared" si="63"/>
        <v>3.1134388556008474E-2</v>
      </c>
    </row>
    <row r="219" spans="1:26" ht="15.75">
      <c r="A219" s="320"/>
      <c r="B219" s="24"/>
      <c r="C219" s="372" t="s">
        <v>152</v>
      </c>
      <c r="D219" s="10">
        <v>50</v>
      </c>
      <c r="E219" s="10" t="s">
        <v>14</v>
      </c>
      <c r="F219" s="10">
        <v>70</v>
      </c>
      <c r="G219" s="10" t="s">
        <v>14</v>
      </c>
      <c r="H219" s="10">
        <v>5</v>
      </c>
      <c r="I219" s="10"/>
      <c r="J219" s="10"/>
      <c r="K219" s="61"/>
      <c r="L219" s="435">
        <f t="shared" si="64"/>
        <v>8.4665389999999991</v>
      </c>
      <c r="M219" s="436">
        <v>6000</v>
      </c>
      <c r="N219" s="423">
        <f t="shared" si="54"/>
        <v>50.799233999999998</v>
      </c>
      <c r="O219" s="12">
        <v>1</v>
      </c>
      <c r="P219" s="13">
        <v>1</v>
      </c>
      <c r="Q219" s="14">
        <f t="shared" si="55"/>
        <v>1</v>
      </c>
      <c r="R219" s="422">
        <f t="shared" si="56"/>
        <v>6</v>
      </c>
      <c r="S219" s="423">
        <f t="shared" si="57"/>
        <v>50.799233999999998</v>
      </c>
      <c r="T219" s="422">
        <f t="shared" si="58"/>
        <v>28.346884128213432</v>
      </c>
      <c r="U219" s="423">
        <f t="shared" si="59"/>
        <v>1.44</v>
      </c>
      <c r="V219" s="317"/>
      <c r="W219" s="322">
        <f t="shared" si="60"/>
        <v>7.7926950000000001</v>
      </c>
      <c r="X219" s="397">
        <f t="shared" si="61"/>
        <v>7.9589074118715963E-2</v>
      </c>
      <c r="Y219" s="398">
        <f t="shared" si="62"/>
        <v>8.1296169999999996</v>
      </c>
      <c r="Z219" s="396">
        <f t="shared" si="63"/>
        <v>3.9794537059357982E-2</v>
      </c>
    </row>
    <row r="220" spans="1:26" ht="15.75">
      <c r="A220" s="320"/>
      <c r="B220" s="24"/>
      <c r="C220" s="372" t="s">
        <v>152</v>
      </c>
      <c r="D220" s="10">
        <v>50</v>
      </c>
      <c r="E220" s="10" t="s">
        <v>14</v>
      </c>
      <c r="F220" s="10">
        <v>70</v>
      </c>
      <c r="G220" s="10" t="s">
        <v>14</v>
      </c>
      <c r="H220" s="10">
        <v>6</v>
      </c>
      <c r="I220" s="10"/>
      <c r="J220" s="10"/>
      <c r="K220" s="61"/>
      <c r="L220" s="435">
        <f t="shared" si="64"/>
        <v>9.9310161600000004</v>
      </c>
      <c r="M220" s="436">
        <v>6000</v>
      </c>
      <c r="N220" s="423">
        <f t="shared" si="54"/>
        <v>59.586096960000006</v>
      </c>
      <c r="O220" s="12">
        <v>1</v>
      </c>
      <c r="P220" s="13">
        <v>1</v>
      </c>
      <c r="Q220" s="14">
        <f t="shared" si="55"/>
        <v>1</v>
      </c>
      <c r="R220" s="422">
        <f t="shared" si="56"/>
        <v>6</v>
      </c>
      <c r="S220" s="423">
        <f t="shared" si="57"/>
        <v>59.586096960000006</v>
      </c>
      <c r="T220" s="422">
        <f t="shared" si="58"/>
        <v>24.166711254248931</v>
      </c>
      <c r="U220" s="423">
        <f t="shared" si="59"/>
        <v>1.4400000000000002</v>
      </c>
      <c r="V220" s="317"/>
      <c r="W220" s="322">
        <f t="shared" si="60"/>
        <v>8.9606808000000004</v>
      </c>
      <c r="X220" s="397">
        <f t="shared" si="61"/>
        <v>9.770756027044869E-2</v>
      </c>
      <c r="Y220" s="398">
        <f t="shared" si="62"/>
        <v>9.4458484800000004</v>
      </c>
      <c r="Z220" s="396">
        <f t="shared" si="63"/>
        <v>4.8853780135224345E-2</v>
      </c>
    </row>
    <row r="221" spans="1:26" ht="15.75">
      <c r="A221" s="320"/>
      <c r="B221" s="24"/>
      <c r="C221" s="372" t="s">
        <v>152</v>
      </c>
      <c r="D221" s="10">
        <v>50</v>
      </c>
      <c r="E221" s="10" t="s">
        <v>14</v>
      </c>
      <c r="F221" s="10">
        <v>80</v>
      </c>
      <c r="G221" s="10" t="s">
        <v>14</v>
      </c>
      <c r="H221" s="10">
        <v>2</v>
      </c>
      <c r="I221" s="10"/>
      <c r="J221" s="10"/>
      <c r="K221" s="61"/>
      <c r="L221" s="435">
        <f t="shared" si="64"/>
        <v>3.9294462399999994</v>
      </c>
      <c r="M221" s="436">
        <v>6000</v>
      </c>
      <c r="N221" s="423">
        <f t="shared" si="54"/>
        <v>23.576677439999997</v>
      </c>
      <c r="O221" s="12">
        <v>1</v>
      </c>
      <c r="P221" s="13">
        <v>1</v>
      </c>
      <c r="Q221" s="14">
        <f t="shared" si="55"/>
        <v>1</v>
      </c>
      <c r="R221" s="422">
        <f t="shared" si="56"/>
        <v>6</v>
      </c>
      <c r="S221" s="423">
        <f t="shared" si="57"/>
        <v>23.576677439999997</v>
      </c>
      <c r="T221" s="422">
        <f t="shared" si="58"/>
        <v>66.167084143642597</v>
      </c>
      <c r="U221" s="423">
        <f t="shared" si="59"/>
        <v>1.56</v>
      </c>
      <c r="V221" s="317"/>
      <c r="W221" s="322">
        <f t="shared" si="60"/>
        <v>3.8216311999999997</v>
      </c>
      <c r="X221" s="397">
        <f t="shared" si="61"/>
        <v>2.7437718552423718E-2</v>
      </c>
      <c r="Y221" s="398">
        <f t="shared" si="62"/>
        <v>3.8755387199999993</v>
      </c>
      <c r="Z221" s="396">
        <f t="shared" si="63"/>
        <v>1.371885927621197E-2</v>
      </c>
    </row>
    <row r="222" spans="1:26" ht="15.75">
      <c r="A222" s="320"/>
      <c r="B222" s="24"/>
      <c r="C222" s="372" t="s">
        <v>152</v>
      </c>
      <c r="D222" s="10">
        <v>50</v>
      </c>
      <c r="E222" s="10" t="s">
        <v>14</v>
      </c>
      <c r="F222" s="10">
        <v>80</v>
      </c>
      <c r="G222" s="10" t="s">
        <v>14</v>
      </c>
      <c r="H222" s="10">
        <v>2.5</v>
      </c>
      <c r="I222" s="10"/>
      <c r="J222" s="10"/>
      <c r="K222" s="61"/>
      <c r="L222" s="435">
        <f t="shared" si="64"/>
        <v>4.8641347499999998</v>
      </c>
      <c r="M222" s="436">
        <v>6000</v>
      </c>
      <c r="N222" s="423">
        <f t="shared" si="54"/>
        <v>29.184808499999999</v>
      </c>
      <c r="O222" s="12">
        <v>1</v>
      </c>
      <c r="P222" s="13">
        <v>1</v>
      </c>
      <c r="Q222" s="14">
        <f t="shared" si="55"/>
        <v>1</v>
      </c>
      <c r="R222" s="422">
        <f t="shared" si="56"/>
        <v>6</v>
      </c>
      <c r="S222" s="423">
        <f t="shared" si="57"/>
        <v>29.184808499999999</v>
      </c>
      <c r="T222" s="422">
        <f t="shared" si="58"/>
        <v>53.452466546079961</v>
      </c>
      <c r="U222" s="423">
        <f t="shared" si="59"/>
        <v>1.56</v>
      </c>
      <c r="V222" s="317"/>
      <c r="W222" s="322">
        <f t="shared" si="60"/>
        <v>4.6956737500000001</v>
      </c>
      <c r="X222" s="397">
        <f t="shared" si="61"/>
        <v>3.4633292180073716E-2</v>
      </c>
      <c r="Y222" s="398">
        <f t="shared" si="62"/>
        <v>4.7799042500000004</v>
      </c>
      <c r="Z222" s="396">
        <f t="shared" si="63"/>
        <v>1.7316646090036802E-2</v>
      </c>
    </row>
    <row r="223" spans="1:26" ht="15.75">
      <c r="A223" s="320"/>
      <c r="B223" s="24"/>
      <c r="C223" s="372" t="s">
        <v>152</v>
      </c>
      <c r="D223" s="10">
        <v>50</v>
      </c>
      <c r="E223" s="10" t="s">
        <v>14</v>
      </c>
      <c r="F223" s="10">
        <v>80</v>
      </c>
      <c r="G223" s="10" t="s">
        <v>14</v>
      </c>
      <c r="H223" s="10">
        <v>3</v>
      </c>
      <c r="I223" s="10"/>
      <c r="J223" s="10"/>
      <c r="K223" s="61"/>
      <c r="L223" s="435">
        <f t="shared" si="64"/>
        <v>5.7797540400000003</v>
      </c>
      <c r="M223" s="436">
        <v>6000</v>
      </c>
      <c r="N223" s="423">
        <f t="shared" si="54"/>
        <v>34.678524240000002</v>
      </c>
      <c r="O223" s="12">
        <v>1</v>
      </c>
      <c r="P223" s="13">
        <v>1</v>
      </c>
      <c r="Q223" s="14">
        <f t="shared" si="55"/>
        <v>1</v>
      </c>
      <c r="R223" s="422">
        <f t="shared" si="56"/>
        <v>6</v>
      </c>
      <c r="S223" s="423">
        <f t="shared" si="57"/>
        <v>34.678524240000002</v>
      </c>
      <c r="T223" s="422">
        <f t="shared" si="58"/>
        <v>44.984613220669161</v>
      </c>
      <c r="U223" s="423">
        <f t="shared" si="59"/>
        <v>1.56</v>
      </c>
      <c r="V223" s="317"/>
      <c r="W223" s="322">
        <f t="shared" si="60"/>
        <v>5.5371702000000003</v>
      </c>
      <c r="X223" s="397">
        <f t="shared" si="61"/>
        <v>4.1971308523018003E-2</v>
      </c>
      <c r="Y223" s="398">
        <f t="shared" si="62"/>
        <v>5.6584621200000003</v>
      </c>
      <c r="Z223" s="396">
        <f t="shared" si="63"/>
        <v>2.0985654261509001E-2</v>
      </c>
    </row>
    <row r="224" spans="1:26" ht="15.75">
      <c r="A224" s="320"/>
      <c r="B224" s="24"/>
      <c r="C224" s="372" t="s">
        <v>152</v>
      </c>
      <c r="D224" s="10">
        <v>50</v>
      </c>
      <c r="E224" s="10" t="s">
        <v>14</v>
      </c>
      <c r="F224" s="10">
        <v>80</v>
      </c>
      <c r="G224" s="10" t="s">
        <v>14</v>
      </c>
      <c r="H224" s="10">
        <v>3.5</v>
      </c>
      <c r="I224" s="10"/>
      <c r="J224" s="10"/>
      <c r="K224" s="61"/>
      <c r="L224" s="435">
        <f t="shared" si="64"/>
        <v>6.6763041100000002</v>
      </c>
      <c r="M224" s="436">
        <v>6000</v>
      </c>
      <c r="N224" s="423">
        <f t="shared" si="54"/>
        <v>40.057824660000001</v>
      </c>
      <c r="O224" s="12">
        <v>1</v>
      </c>
      <c r="P224" s="13">
        <v>1</v>
      </c>
      <c r="Q224" s="14">
        <f t="shared" si="55"/>
        <v>1</v>
      </c>
      <c r="R224" s="422">
        <f t="shared" si="56"/>
        <v>6</v>
      </c>
      <c r="S224" s="423">
        <f t="shared" si="57"/>
        <v>40.057824660000001</v>
      </c>
      <c r="T224" s="422">
        <f t="shared" si="58"/>
        <v>38.94370234132429</v>
      </c>
      <c r="U224" s="423">
        <f t="shared" si="59"/>
        <v>1.56</v>
      </c>
      <c r="V224" s="317"/>
      <c r="W224" s="322">
        <f t="shared" si="60"/>
        <v>6.3461205500000002</v>
      </c>
      <c r="X224" s="397">
        <f t="shared" si="61"/>
        <v>4.9456039533226082E-2</v>
      </c>
      <c r="Y224" s="398">
        <f t="shared" si="62"/>
        <v>6.5112123299999993</v>
      </c>
      <c r="Z224" s="396">
        <f t="shared" si="63"/>
        <v>2.4728019766613207E-2</v>
      </c>
    </row>
    <row r="225" spans="1:26" ht="15.75">
      <c r="A225" s="320"/>
      <c r="B225" s="24"/>
      <c r="C225" s="372" t="s">
        <v>152</v>
      </c>
      <c r="D225" s="10">
        <v>50</v>
      </c>
      <c r="E225" s="10" t="s">
        <v>14</v>
      </c>
      <c r="F225" s="10">
        <v>80</v>
      </c>
      <c r="G225" s="10" t="s">
        <v>14</v>
      </c>
      <c r="H225" s="10">
        <v>4</v>
      </c>
      <c r="I225" s="10"/>
      <c r="J225" s="10"/>
      <c r="K225" s="61"/>
      <c r="L225" s="435">
        <f t="shared" si="64"/>
        <v>7.5537849599999989</v>
      </c>
      <c r="M225" s="436">
        <v>6000</v>
      </c>
      <c r="N225" s="423">
        <f t="shared" si="54"/>
        <v>45.322709759999988</v>
      </c>
      <c r="O225" s="12">
        <v>1</v>
      </c>
      <c r="P225" s="13">
        <v>1</v>
      </c>
      <c r="Q225" s="14">
        <f t="shared" si="55"/>
        <v>1</v>
      </c>
      <c r="R225" s="422">
        <f t="shared" si="56"/>
        <v>6</v>
      </c>
      <c r="S225" s="423">
        <f t="shared" si="57"/>
        <v>45.322709759999988</v>
      </c>
      <c r="T225" s="422">
        <f t="shared" si="58"/>
        <v>34.419830770506877</v>
      </c>
      <c r="U225" s="423">
        <f t="shared" si="59"/>
        <v>1.56</v>
      </c>
      <c r="V225" s="317"/>
      <c r="W225" s="322">
        <f t="shared" si="60"/>
        <v>7.122524799999999</v>
      </c>
      <c r="X225" s="397">
        <f t="shared" si="61"/>
        <v>5.7091929712545064E-2</v>
      </c>
      <c r="Y225" s="398">
        <f t="shared" si="62"/>
        <v>7.3381548799999994</v>
      </c>
      <c r="Z225" s="396">
        <f t="shared" si="63"/>
        <v>2.8545964856272477E-2</v>
      </c>
    </row>
    <row r="226" spans="1:26" ht="15.75">
      <c r="A226" s="320"/>
      <c r="B226" s="24"/>
      <c r="C226" s="372" t="s">
        <v>152</v>
      </c>
      <c r="D226" s="10">
        <v>50</v>
      </c>
      <c r="E226" s="10" t="s">
        <v>14</v>
      </c>
      <c r="F226" s="10">
        <v>80</v>
      </c>
      <c r="G226" s="10" t="s">
        <v>14</v>
      </c>
      <c r="H226" s="10">
        <v>5</v>
      </c>
      <c r="I226" s="10"/>
      <c r="J226" s="10"/>
      <c r="K226" s="61"/>
      <c r="L226" s="435">
        <f t="shared" si="64"/>
        <v>9.2515389999999993</v>
      </c>
      <c r="M226" s="436">
        <v>6000</v>
      </c>
      <c r="N226" s="423">
        <f t="shared" si="54"/>
        <v>55.509233999999999</v>
      </c>
      <c r="O226" s="12">
        <v>1</v>
      </c>
      <c r="P226" s="13">
        <v>1</v>
      </c>
      <c r="Q226" s="14">
        <f t="shared" si="55"/>
        <v>1</v>
      </c>
      <c r="R226" s="422">
        <f t="shared" si="56"/>
        <v>6</v>
      </c>
      <c r="S226" s="423">
        <f t="shared" si="57"/>
        <v>55.509233999999999</v>
      </c>
      <c r="T226" s="422">
        <f t="shared" si="58"/>
        <v>28.103432304614401</v>
      </c>
      <c r="U226" s="423">
        <f t="shared" si="59"/>
        <v>1.56</v>
      </c>
      <c r="V226" s="317"/>
      <c r="W226" s="322">
        <f t="shared" si="60"/>
        <v>8.5776950000000003</v>
      </c>
      <c r="X226" s="397">
        <f t="shared" si="61"/>
        <v>7.2835881684117587E-2</v>
      </c>
      <c r="Y226" s="398">
        <f t="shared" si="62"/>
        <v>8.9146169999999998</v>
      </c>
      <c r="Z226" s="396">
        <f t="shared" si="63"/>
        <v>3.6417940842058738E-2</v>
      </c>
    </row>
    <row r="227" spans="1:26" ht="15.75">
      <c r="A227" s="320"/>
      <c r="B227" s="24"/>
      <c r="C227" s="372" t="s">
        <v>152</v>
      </c>
      <c r="D227" s="10">
        <v>50</v>
      </c>
      <c r="E227" s="10" t="s">
        <v>14</v>
      </c>
      <c r="F227" s="10">
        <v>80</v>
      </c>
      <c r="G227" s="10" t="s">
        <v>14</v>
      </c>
      <c r="H227" s="10">
        <v>6</v>
      </c>
      <c r="I227" s="10"/>
      <c r="J227" s="10"/>
      <c r="K227" s="61"/>
      <c r="L227" s="435">
        <f t="shared" si="64"/>
        <v>10.873016160000001</v>
      </c>
      <c r="M227" s="436">
        <v>6000</v>
      </c>
      <c r="N227" s="423">
        <f t="shared" si="54"/>
        <v>65.238096960000007</v>
      </c>
      <c r="O227" s="12">
        <v>1</v>
      </c>
      <c r="P227" s="13">
        <v>1</v>
      </c>
      <c r="Q227" s="14">
        <f t="shared" si="55"/>
        <v>1</v>
      </c>
      <c r="R227" s="422">
        <f t="shared" si="56"/>
        <v>6</v>
      </c>
      <c r="S227" s="423">
        <f t="shared" si="57"/>
        <v>65.238096960000007</v>
      </c>
      <c r="T227" s="422">
        <f t="shared" si="58"/>
        <v>23.912408127976146</v>
      </c>
      <c r="U227" s="423">
        <f t="shared" si="59"/>
        <v>1.56</v>
      </c>
      <c r="V227" s="317"/>
      <c r="W227" s="322">
        <f t="shared" si="60"/>
        <v>9.9026808000000006</v>
      </c>
      <c r="X227" s="397">
        <f t="shared" si="61"/>
        <v>8.924251980510256E-2</v>
      </c>
      <c r="Y227" s="398">
        <f t="shared" si="62"/>
        <v>10.387848480000001</v>
      </c>
      <c r="Z227" s="396">
        <f t="shared" si="63"/>
        <v>4.462125990255128E-2</v>
      </c>
    </row>
    <row r="228" spans="1:26" ht="15.75">
      <c r="A228" s="320"/>
      <c r="B228" s="24"/>
      <c r="C228" s="372" t="s">
        <v>152</v>
      </c>
      <c r="D228" s="10">
        <v>50</v>
      </c>
      <c r="E228" s="10" t="s">
        <v>14</v>
      </c>
      <c r="F228" s="10">
        <v>90</v>
      </c>
      <c r="G228" s="10" t="s">
        <v>14</v>
      </c>
      <c r="H228" s="10">
        <v>2</v>
      </c>
      <c r="I228" s="10"/>
      <c r="J228" s="10"/>
      <c r="K228" s="61"/>
      <c r="L228" s="435">
        <f t="shared" si="64"/>
        <v>4.2434462399999999</v>
      </c>
      <c r="M228" s="436">
        <v>6000</v>
      </c>
      <c r="N228" s="423">
        <f t="shared" si="54"/>
        <v>25.460677439999998</v>
      </c>
      <c r="O228" s="12">
        <v>1</v>
      </c>
      <c r="P228" s="13">
        <v>1</v>
      </c>
      <c r="Q228" s="14">
        <f t="shared" si="55"/>
        <v>1</v>
      </c>
      <c r="R228" s="422">
        <f t="shared" si="56"/>
        <v>6</v>
      </c>
      <c r="S228" s="423">
        <f t="shared" si="57"/>
        <v>25.460677439999998</v>
      </c>
      <c r="T228" s="422">
        <f t="shared" si="58"/>
        <v>65.984104466939115</v>
      </c>
      <c r="U228" s="423">
        <f t="shared" si="59"/>
        <v>1.6799999999999997</v>
      </c>
      <c r="V228" s="317"/>
      <c r="W228" s="322">
        <f t="shared" si="60"/>
        <v>4.1356311999999997</v>
      </c>
      <c r="X228" s="397">
        <f t="shared" si="61"/>
        <v>2.5407424508811505E-2</v>
      </c>
      <c r="Y228" s="398">
        <f t="shared" si="62"/>
        <v>4.1895387199999998</v>
      </c>
      <c r="Z228" s="396">
        <f t="shared" si="63"/>
        <v>1.2703712254405808E-2</v>
      </c>
    </row>
    <row r="229" spans="1:26" ht="15.75">
      <c r="A229" s="320"/>
      <c r="B229" s="24"/>
      <c r="C229" s="372" t="s">
        <v>152</v>
      </c>
      <c r="D229" s="10">
        <v>50</v>
      </c>
      <c r="E229" s="10" t="s">
        <v>14</v>
      </c>
      <c r="F229" s="10">
        <v>90</v>
      </c>
      <c r="G229" s="10" t="s">
        <v>14</v>
      </c>
      <c r="H229" s="10">
        <v>2.5</v>
      </c>
      <c r="I229" s="10"/>
      <c r="J229" s="10"/>
      <c r="K229" s="61"/>
      <c r="L229" s="435">
        <f t="shared" si="64"/>
        <v>5.2566347499999999</v>
      </c>
      <c r="M229" s="436">
        <v>6000</v>
      </c>
      <c r="N229" s="423">
        <f t="shared" si="54"/>
        <v>31.539808499999999</v>
      </c>
      <c r="O229" s="12">
        <v>1</v>
      </c>
      <c r="P229" s="13">
        <v>1</v>
      </c>
      <c r="Q229" s="14">
        <f t="shared" si="55"/>
        <v>1</v>
      </c>
      <c r="R229" s="422">
        <f t="shared" si="56"/>
        <v>6</v>
      </c>
      <c r="S229" s="423">
        <f t="shared" si="57"/>
        <v>31.539808499999999</v>
      </c>
      <c r="T229" s="422">
        <f t="shared" si="58"/>
        <v>53.266017769258177</v>
      </c>
      <c r="U229" s="423">
        <f t="shared" si="59"/>
        <v>1.68</v>
      </c>
      <c r="V229" s="317"/>
      <c r="W229" s="322">
        <f t="shared" si="60"/>
        <v>5.0881737500000002</v>
      </c>
      <c r="X229" s="397">
        <f t="shared" si="61"/>
        <v>3.2047309355096365E-2</v>
      </c>
      <c r="Y229" s="398">
        <f t="shared" si="62"/>
        <v>5.1724042500000005</v>
      </c>
      <c r="Z229" s="396">
        <f t="shared" si="63"/>
        <v>1.6023654677548071E-2</v>
      </c>
    </row>
    <row r="230" spans="1:26" ht="15.75">
      <c r="A230" s="320"/>
      <c r="B230" s="24"/>
      <c r="C230" s="372" t="s">
        <v>152</v>
      </c>
      <c r="D230" s="10">
        <v>50</v>
      </c>
      <c r="E230" s="10" t="s">
        <v>14</v>
      </c>
      <c r="F230" s="10">
        <v>90</v>
      </c>
      <c r="G230" s="10" t="s">
        <v>14</v>
      </c>
      <c r="H230" s="10">
        <v>3</v>
      </c>
      <c r="I230" s="10"/>
      <c r="J230" s="10"/>
      <c r="K230" s="61"/>
      <c r="L230" s="435">
        <f t="shared" si="64"/>
        <v>6.2507540400000003</v>
      </c>
      <c r="M230" s="436">
        <v>6000</v>
      </c>
      <c r="N230" s="423">
        <f t="shared" si="54"/>
        <v>37.504524240000002</v>
      </c>
      <c r="O230" s="12">
        <v>1</v>
      </c>
      <c r="P230" s="13">
        <v>1</v>
      </c>
      <c r="Q230" s="14">
        <f t="shared" si="55"/>
        <v>1</v>
      </c>
      <c r="R230" s="422">
        <f t="shared" si="56"/>
        <v>6</v>
      </c>
      <c r="S230" s="423">
        <f t="shared" si="57"/>
        <v>37.504524240000002</v>
      </c>
      <c r="T230" s="422">
        <f t="shared" si="58"/>
        <v>44.794595693290148</v>
      </c>
      <c r="U230" s="423">
        <f t="shared" si="59"/>
        <v>1.68</v>
      </c>
      <c r="V230" s="317"/>
      <c r="W230" s="322">
        <f t="shared" si="60"/>
        <v>6.0081702000000003</v>
      </c>
      <c r="X230" s="397">
        <f t="shared" si="61"/>
        <v>3.8808732266163548E-2</v>
      </c>
      <c r="Y230" s="398">
        <f t="shared" si="62"/>
        <v>6.1294621200000003</v>
      </c>
      <c r="Z230" s="396">
        <f t="shared" si="63"/>
        <v>1.9404366133081719E-2</v>
      </c>
    </row>
    <row r="231" spans="1:26" ht="15.75">
      <c r="A231" s="320"/>
      <c r="B231" s="24"/>
      <c r="C231" s="372" t="s">
        <v>152</v>
      </c>
      <c r="D231" s="10">
        <v>50</v>
      </c>
      <c r="E231" s="10" t="s">
        <v>14</v>
      </c>
      <c r="F231" s="10">
        <v>90</v>
      </c>
      <c r="G231" s="10" t="s">
        <v>14</v>
      </c>
      <c r="H231" s="10">
        <v>3.5</v>
      </c>
      <c r="I231" s="10"/>
      <c r="J231" s="10"/>
      <c r="K231" s="61"/>
      <c r="L231" s="435">
        <f t="shared" si="64"/>
        <v>7.2258041099999986</v>
      </c>
      <c r="M231" s="436">
        <v>6000</v>
      </c>
      <c r="N231" s="423">
        <f t="shared" si="54"/>
        <v>43.354824659999991</v>
      </c>
      <c r="O231" s="12">
        <v>1</v>
      </c>
      <c r="P231" s="13">
        <v>1</v>
      </c>
      <c r="Q231" s="14">
        <f t="shared" si="55"/>
        <v>1</v>
      </c>
      <c r="R231" s="422">
        <f t="shared" si="56"/>
        <v>6</v>
      </c>
      <c r="S231" s="423">
        <f t="shared" si="57"/>
        <v>43.354824659999991</v>
      </c>
      <c r="T231" s="422">
        <f t="shared" si="58"/>
        <v>38.750012557425954</v>
      </c>
      <c r="U231" s="423">
        <f t="shared" si="59"/>
        <v>1.68</v>
      </c>
      <c r="V231" s="317"/>
      <c r="W231" s="322">
        <f t="shared" si="60"/>
        <v>6.8956205499999994</v>
      </c>
      <c r="X231" s="397">
        <f t="shared" si="61"/>
        <v>4.5695061058055653E-2</v>
      </c>
      <c r="Y231" s="398">
        <f t="shared" si="62"/>
        <v>7.0607123299999994</v>
      </c>
      <c r="Z231" s="396">
        <f t="shared" si="63"/>
        <v>2.2847530529027771E-2</v>
      </c>
    </row>
    <row r="232" spans="1:26" ht="15.75">
      <c r="A232" s="320"/>
      <c r="B232" s="24"/>
      <c r="C232" s="372" t="s">
        <v>152</v>
      </c>
      <c r="D232" s="10">
        <v>50</v>
      </c>
      <c r="E232" s="10" t="s">
        <v>14</v>
      </c>
      <c r="F232" s="10">
        <v>90</v>
      </c>
      <c r="G232" s="10" t="s">
        <v>14</v>
      </c>
      <c r="H232" s="10">
        <v>4</v>
      </c>
      <c r="I232" s="10"/>
      <c r="J232" s="10"/>
      <c r="K232" s="61"/>
      <c r="L232" s="435">
        <f t="shared" si="64"/>
        <v>8.1817849599999999</v>
      </c>
      <c r="M232" s="436">
        <v>6000</v>
      </c>
      <c r="N232" s="423">
        <f t="shared" si="54"/>
        <v>49.090709759999996</v>
      </c>
      <c r="O232" s="12">
        <v>1</v>
      </c>
      <c r="P232" s="13">
        <v>1</v>
      </c>
      <c r="Q232" s="14">
        <f t="shared" si="55"/>
        <v>1</v>
      </c>
      <c r="R232" s="422">
        <f t="shared" si="56"/>
        <v>6</v>
      </c>
      <c r="S232" s="423">
        <f t="shared" si="57"/>
        <v>49.090709759999996</v>
      </c>
      <c r="T232" s="422">
        <f t="shared" si="58"/>
        <v>34.222361180218556</v>
      </c>
      <c r="U232" s="423">
        <f t="shared" si="59"/>
        <v>1.68</v>
      </c>
      <c r="V232" s="317"/>
      <c r="W232" s="322">
        <f t="shared" si="60"/>
        <v>7.7505248</v>
      </c>
      <c r="X232" s="397">
        <f t="shared" si="61"/>
        <v>5.2709789136281548E-2</v>
      </c>
      <c r="Y232" s="398">
        <f t="shared" si="62"/>
        <v>7.9661548800000004</v>
      </c>
      <c r="Z232" s="396">
        <f t="shared" si="63"/>
        <v>2.6354894568140774E-2</v>
      </c>
    </row>
    <row r="233" spans="1:26" ht="15.75">
      <c r="A233" s="320"/>
      <c r="B233" s="24"/>
      <c r="C233" s="372" t="s">
        <v>152</v>
      </c>
      <c r="D233" s="10">
        <v>50</v>
      </c>
      <c r="E233" s="10" t="s">
        <v>14</v>
      </c>
      <c r="F233" s="10">
        <v>90</v>
      </c>
      <c r="G233" s="10" t="s">
        <v>14</v>
      </c>
      <c r="H233" s="10">
        <v>5</v>
      </c>
      <c r="I233" s="10"/>
      <c r="J233" s="10"/>
      <c r="K233" s="61"/>
      <c r="L233" s="435">
        <f t="shared" si="64"/>
        <v>10.036538999999999</v>
      </c>
      <c r="M233" s="436">
        <v>6000</v>
      </c>
      <c r="N233" s="423">
        <f t="shared" si="54"/>
        <v>60.219234</v>
      </c>
      <c r="O233" s="12">
        <v>1</v>
      </c>
      <c r="P233" s="13">
        <v>1</v>
      </c>
      <c r="Q233" s="14">
        <f t="shared" si="55"/>
        <v>1</v>
      </c>
      <c r="R233" s="422">
        <f t="shared" si="56"/>
        <v>6</v>
      </c>
      <c r="S233" s="423">
        <f t="shared" si="57"/>
        <v>60.219234</v>
      </c>
      <c r="T233" s="422">
        <f t="shared" si="58"/>
        <v>27.898063266630061</v>
      </c>
      <c r="U233" s="423">
        <f t="shared" si="59"/>
        <v>1.68</v>
      </c>
      <c r="V233" s="317"/>
      <c r="W233" s="322">
        <f t="shared" si="60"/>
        <v>9.3626950000000004</v>
      </c>
      <c r="X233" s="397">
        <f t="shared" si="61"/>
        <v>6.7139080513710869E-2</v>
      </c>
      <c r="Y233" s="398">
        <f t="shared" si="62"/>
        <v>9.6996169999999999</v>
      </c>
      <c r="Z233" s="396">
        <f t="shared" si="63"/>
        <v>3.3569540256855435E-2</v>
      </c>
    </row>
    <row r="234" spans="1:26" ht="15.75">
      <c r="A234" s="320"/>
      <c r="B234" s="24"/>
      <c r="C234" s="372" t="s">
        <v>152</v>
      </c>
      <c r="D234" s="10">
        <v>50</v>
      </c>
      <c r="E234" s="10" t="s">
        <v>14</v>
      </c>
      <c r="F234" s="10">
        <v>90</v>
      </c>
      <c r="G234" s="10" t="s">
        <v>14</v>
      </c>
      <c r="H234" s="10">
        <v>6</v>
      </c>
      <c r="I234" s="10"/>
      <c r="J234" s="10"/>
      <c r="K234" s="61"/>
      <c r="L234" s="435">
        <f t="shared" si="64"/>
        <v>11.815016159999999</v>
      </c>
      <c r="M234" s="436">
        <v>6000</v>
      </c>
      <c r="N234" s="423">
        <f t="shared" si="54"/>
        <v>70.890096959999994</v>
      </c>
      <c r="O234" s="12">
        <v>1</v>
      </c>
      <c r="P234" s="13">
        <v>1</v>
      </c>
      <c r="Q234" s="14">
        <f t="shared" si="55"/>
        <v>1</v>
      </c>
      <c r="R234" s="422">
        <f t="shared" si="56"/>
        <v>6</v>
      </c>
      <c r="S234" s="423">
        <f t="shared" si="57"/>
        <v>70.890096959999994</v>
      </c>
      <c r="T234" s="422">
        <f t="shared" si="58"/>
        <v>23.698655694432841</v>
      </c>
      <c r="U234" s="423">
        <f t="shared" si="59"/>
        <v>1.68</v>
      </c>
      <c r="V234" s="317"/>
      <c r="W234" s="322">
        <f t="shared" si="60"/>
        <v>10.844680799999999</v>
      </c>
      <c r="X234" s="397">
        <f t="shared" si="61"/>
        <v>8.2127298588476894E-2</v>
      </c>
      <c r="Y234" s="398">
        <f t="shared" si="62"/>
        <v>11.329848479999999</v>
      </c>
      <c r="Z234" s="396">
        <f t="shared" si="63"/>
        <v>4.1063649294238447E-2</v>
      </c>
    </row>
    <row r="235" spans="1:26" ht="15.75">
      <c r="A235" s="320"/>
      <c r="B235" s="24"/>
      <c r="C235" s="372" t="s">
        <v>152</v>
      </c>
      <c r="D235" s="10">
        <v>50</v>
      </c>
      <c r="E235" s="10" t="s">
        <v>14</v>
      </c>
      <c r="F235" s="10">
        <v>100</v>
      </c>
      <c r="G235" s="10" t="s">
        <v>14</v>
      </c>
      <c r="H235" s="10">
        <v>2</v>
      </c>
      <c r="I235" s="10"/>
      <c r="J235" s="10"/>
      <c r="K235" s="61"/>
      <c r="L235" s="435">
        <f t="shared" si="64"/>
        <v>4.55744624</v>
      </c>
      <c r="M235" s="436">
        <v>6000</v>
      </c>
      <c r="N235" s="423">
        <f t="shared" si="54"/>
        <v>27.344677439999998</v>
      </c>
      <c r="O235" s="12">
        <v>1</v>
      </c>
      <c r="P235" s="13">
        <v>1</v>
      </c>
      <c r="Q235" s="14">
        <f t="shared" si="55"/>
        <v>1</v>
      </c>
      <c r="R235" s="422">
        <f t="shared" si="56"/>
        <v>6</v>
      </c>
      <c r="S235" s="423">
        <f t="shared" si="57"/>
        <v>27.344677439999998</v>
      </c>
      <c r="T235" s="422">
        <f t="shared" si="58"/>
        <v>65.826338743603046</v>
      </c>
      <c r="U235" s="423">
        <f t="shared" si="59"/>
        <v>1.8</v>
      </c>
      <c r="V235" s="317"/>
      <c r="W235" s="322">
        <f t="shared" si="60"/>
        <v>4.4496311999999998</v>
      </c>
      <c r="X235" s="397">
        <f t="shared" si="61"/>
        <v>2.3656897815650391E-2</v>
      </c>
      <c r="Y235" s="398">
        <f t="shared" si="62"/>
        <v>4.5035387199999999</v>
      </c>
      <c r="Z235" s="396">
        <f t="shared" si="63"/>
        <v>1.1828448907825195E-2</v>
      </c>
    </row>
    <row r="236" spans="1:26" ht="15.75">
      <c r="A236" s="320"/>
      <c r="B236" s="24"/>
      <c r="C236" s="372" t="s">
        <v>152</v>
      </c>
      <c r="D236" s="10">
        <v>50</v>
      </c>
      <c r="E236" s="10" t="s">
        <v>14</v>
      </c>
      <c r="F236" s="10">
        <v>100</v>
      </c>
      <c r="G236" s="10" t="s">
        <v>14</v>
      </c>
      <c r="H236" s="10">
        <v>2.5</v>
      </c>
      <c r="I236" s="10"/>
      <c r="J236" s="10"/>
      <c r="K236" s="61"/>
      <c r="L236" s="435">
        <f t="shared" si="64"/>
        <v>5.64913475</v>
      </c>
      <c r="M236" s="436">
        <v>6000</v>
      </c>
      <c r="N236" s="423">
        <f t="shared" si="54"/>
        <v>33.894808499999996</v>
      </c>
      <c r="O236" s="12">
        <v>1</v>
      </c>
      <c r="P236" s="13">
        <v>1</v>
      </c>
      <c r="Q236" s="14">
        <f t="shared" si="55"/>
        <v>1</v>
      </c>
      <c r="R236" s="422">
        <f t="shared" si="56"/>
        <v>6</v>
      </c>
      <c r="S236" s="423">
        <f t="shared" si="57"/>
        <v>33.894808499999996</v>
      </c>
      <c r="T236" s="422">
        <f t="shared" si="58"/>
        <v>53.105477790204951</v>
      </c>
      <c r="U236" s="423">
        <f t="shared" si="59"/>
        <v>1.7999999999999998</v>
      </c>
      <c r="V236" s="317"/>
      <c r="W236" s="322">
        <f t="shared" si="60"/>
        <v>5.4806737500000002</v>
      </c>
      <c r="X236" s="397">
        <f t="shared" si="61"/>
        <v>2.982067298005231E-2</v>
      </c>
      <c r="Y236" s="398">
        <f t="shared" si="62"/>
        <v>5.5649042500000006</v>
      </c>
      <c r="Z236" s="396">
        <f t="shared" si="63"/>
        <v>1.4910336490026044E-2</v>
      </c>
    </row>
    <row r="237" spans="1:26" ht="15.75">
      <c r="A237" s="320"/>
      <c r="B237" s="24"/>
      <c r="C237" s="372" t="s">
        <v>152</v>
      </c>
      <c r="D237" s="10">
        <v>50</v>
      </c>
      <c r="E237" s="10" t="s">
        <v>14</v>
      </c>
      <c r="F237" s="10">
        <v>100</v>
      </c>
      <c r="G237" s="10" t="s">
        <v>14</v>
      </c>
      <c r="H237" s="10">
        <v>3</v>
      </c>
      <c r="I237" s="10"/>
      <c r="J237" s="10"/>
      <c r="K237" s="61"/>
      <c r="L237" s="435">
        <f t="shared" si="64"/>
        <v>6.7217540400000004</v>
      </c>
      <c r="M237" s="436">
        <v>6000</v>
      </c>
      <c r="N237" s="423">
        <f t="shared" si="54"/>
        <v>40.330524240000003</v>
      </c>
      <c r="O237" s="12">
        <v>1</v>
      </c>
      <c r="P237" s="13">
        <v>1</v>
      </c>
      <c r="Q237" s="14">
        <f t="shared" si="55"/>
        <v>1</v>
      </c>
      <c r="R237" s="422">
        <f t="shared" si="56"/>
        <v>6</v>
      </c>
      <c r="S237" s="423">
        <f t="shared" si="57"/>
        <v>40.330524240000003</v>
      </c>
      <c r="T237" s="422">
        <f t="shared" si="58"/>
        <v>44.63120760068751</v>
      </c>
      <c r="U237" s="423">
        <f t="shared" si="59"/>
        <v>1.8</v>
      </c>
      <c r="V237" s="317"/>
      <c r="W237" s="322">
        <f t="shared" si="60"/>
        <v>6.4791702000000004</v>
      </c>
      <c r="X237" s="397">
        <f t="shared" si="61"/>
        <v>3.6089365745373247E-2</v>
      </c>
      <c r="Y237" s="398">
        <f t="shared" si="62"/>
        <v>6.6004621200000004</v>
      </c>
      <c r="Z237" s="396">
        <f t="shared" si="63"/>
        <v>1.8044682872686568E-2</v>
      </c>
    </row>
    <row r="238" spans="1:26" ht="15.75">
      <c r="A238" s="320"/>
      <c r="B238" s="24"/>
      <c r="C238" s="372" t="s">
        <v>152</v>
      </c>
      <c r="D238" s="10">
        <v>50</v>
      </c>
      <c r="E238" s="10" t="s">
        <v>14</v>
      </c>
      <c r="F238" s="10">
        <v>100</v>
      </c>
      <c r="G238" s="10" t="s">
        <v>14</v>
      </c>
      <c r="H238" s="10">
        <v>3.5</v>
      </c>
      <c r="I238" s="10"/>
      <c r="J238" s="10"/>
      <c r="K238" s="61"/>
      <c r="L238" s="435">
        <f t="shared" si="64"/>
        <v>7.7753041099999987</v>
      </c>
      <c r="M238" s="436">
        <v>6000</v>
      </c>
      <c r="N238" s="423">
        <f t="shared" si="54"/>
        <v>46.651824659999988</v>
      </c>
      <c r="O238" s="12">
        <v>1</v>
      </c>
      <c r="P238" s="13">
        <v>1</v>
      </c>
      <c r="Q238" s="14">
        <f t="shared" si="55"/>
        <v>1</v>
      </c>
      <c r="R238" s="422">
        <f t="shared" si="56"/>
        <v>6</v>
      </c>
      <c r="S238" s="423">
        <f t="shared" si="57"/>
        <v>46.651824659999988</v>
      </c>
      <c r="T238" s="422">
        <f t="shared" si="58"/>
        <v>38.583699847079039</v>
      </c>
      <c r="U238" s="423">
        <f t="shared" si="59"/>
        <v>1.7999999999999998</v>
      </c>
      <c r="V238" s="317"/>
      <c r="W238" s="322">
        <f t="shared" si="60"/>
        <v>7.4451205499999995</v>
      </c>
      <c r="X238" s="397">
        <f t="shared" si="61"/>
        <v>4.2465677911599942E-2</v>
      </c>
      <c r="Y238" s="398">
        <f t="shared" si="62"/>
        <v>7.6102123299999995</v>
      </c>
      <c r="Z238" s="396">
        <f t="shared" si="63"/>
        <v>2.123283895579986E-2</v>
      </c>
    </row>
    <row r="239" spans="1:26" ht="15.75">
      <c r="A239" s="320"/>
      <c r="B239" s="24"/>
      <c r="C239" s="372" t="s">
        <v>152</v>
      </c>
      <c r="D239" s="10">
        <v>50</v>
      </c>
      <c r="E239" s="10" t="s">
        <v>14</v>
      </c>
      <c r="F239" s="10">
        <v>100</v>
      </c>
      <c r="G239" s="10" t="s">
        <v>14</v>
      </c>
      <c r="H239" s="10">
        <v>4</v>
      </c>
      <c r="I239" s="10"/>
      <c r="J239" s="10"/>
      <c r="K239" s="61"/>
      <c r="L239" s="435">
        <f t="shared" si="64"/>
        <v>8.80978496</v>
      </c>
      <c r="M239" s="436">
        <v>6000</v>
      </c>
      <c r="N239" s="423">
        <f t="shared" si="54"/>
        <v>52.858709759999996</v>
      </c>
      <c r="O239" s="12">
        <v>1</v>
      </c>
      <c r="P239" s="13">
        <v>1</v>
      </c>
      <c r="Q239" s="14">
        <f t="shared" si="55"/>
        <v>1</v>
      </c>
      <c r="R239" s="422">
        <f t="shared" si="56"/>
        <v>6</v>
      </c>
      <c r="S239" s="423">
        <f t="shared" si="57"/>
        <v>52.858709759999996</v>
      </c>
      <c r="T239" s="422">
        <f t="shared" si="58"/>
        <v>34.05304458191906</v>
      </c>
      <c r="U239" s="423">
        <f t="shared" si="59"/>
        <v>1.8</v>
      </c>
      <c r="V239" s="317"/>
      <c r="W239" s="322">
        <f t="shared" si="60"/>
        <v>8.378524800000001</v>
      </c>
      <c r="X239" s="397">
        <f t="shared" si="61"/>
        <v>4.8952404849618381E-2</v>
      </c>
      <c r="Y239" s="398">
        <f t="shared" si="62"/>
        <v>8.5941548799999996</v>
      </c>
      <c r="Z239" s="396">
        <f t="shared" si="63"/>
        <v>2.4476202424809301E-2</v>
      </c>
    </row>
    <row r="240" spans="1:26" ht="15.75">
      <c r="A240" s="320"/>
      <c r="B240" s="24"/>
      <c r="C240" s="372" t="s">
        <v>152</v>
      </c>
      <c r="D240" s="10">
        <v>50</v>
      </c>
      <c r="E240" s="10" t="s">
        <v>14</v>
      </c>
      <c r="F240" s="10">
        <v>100</v>
      </c>
      <c r="G240" s="10" t="s">
        <v>14</v>
      </c>
      <c r="H240" s="10">
        <v>5</v>
      </c>
      <c r="I240" s="10"/>
      <c r="J240" s="10"/>
      <c r="K240" s="61"/>
      <c r="L240" s="435">
        <f t="shared" si="64"/>
        <v>10.821539</v>
      </c>
      <c r="M240" s="436">
        <v>6000</v>
      </c>
      <c r="N240" s="423">
        <f t="shared" si="54"/>
        <v>64.929233999999994</v>
      </c>
      <c r="O240" s="12">
        <v>1</v>
      </c>
      <c r="P240" s="13">
        <v>1</v>
      </c>
      <c r="Q240" s="14">
        <f t="shared" si="55"/>
        <v>1</v>
      </c>
      <c r="R240" s="422">
        <f t="shared" si="56"/>
        <v>6</v>
      </c>
      <c r="S240" s="423">
        <f t="shared" si="57"/>
        <v>64.929233999999994</v>
      </c>
      <c r="T240" s="422">
        <f t="shared" si="58"/>
        <v>27.72248937974534</v>
      </c>
      <c r="U240" s="423">
        <f t="shared" si="59"/>
        <v>1.8</v>
      </c>
      <c r="V240" s="317"/>
      <c r="W240" s="322">
        <f t="shared" si="60"/>
        <v>10.147695000000001</v>
      </c>
      <c r="X240" s="397">
        <f t="shared" si="61"/>
        <v>6.2268777112016949E-2</v>
      </c>
      <c r="Y240" s="398">
        <f t="shared" si="62"/>
        <v>10.484617</v>
      </c>
      <c r="Z240" s="396">
        <f t="shared" si="63"/>
        <v>3.1134388556008474E-2</v>
      </c>
    </row>
    <row r="241" spans="1:26" ht="15.75">
      <c r="A241" s="320"/>
      <c r="B241" s="24"/>
      <c r="C241" s="372" t="s">
        <v>152</v>
      </c>
      <c r="D241" s="10">
        <v>50</v>
      </c>
      <c r="E241" s="10" t="s">
        <v>14</v>
      </c>
      <c r="F241" s="10">
        <v>100</v>
      </c>
      <c r="G241" s="10" t="s">
        <v>14</v>
      </c>
      <c r="H241" s="10">
        <v>6</v>
      </c>
      <c r="I241" s="10"/>
      <c r="J241" s="10"/>
      <c r="K241" s="61"/>
      <c r="L241" s="435">
        <f t="shared" si="64"/>
        <v>12.757016159999999</v>
      </c>
      <c r="M241" s="436">
        <v>6000</v>
      </c>
      <c r="N241" s="423">
        <f t="shared" si="54"/>
        <v>76.542096959999995</v>
      </c>
      <c r="O241" s="12">
        <v>1</v>
      </c>
      <c r="P241" s="13">
        <v>1</v>
      </c>
      <c r="Q241" s="14">
        <f t="shared" si="55"/>
        <v>1</v>
      </c>
      <c r="R241" s="422">
        <f t="shared" si="56"/>
        <v>6</v>
      </c>
      <c r="S241" s="423">
        <f t="shared" si="57"/>
        <v>76.542096959999995</v>
      </c>
      <c r="T241" s="422">
        <f t="shared" si="58"/>
        <v>23.516470955070108</v>
      </c>
      <c r="U241" s="423">
        <f t="shared" si="59"/>
        <v>1.8</v>
      </c>
      <c r="V241" s="317"/>
      <c r="W241" s="322">
        <f t="shared" si="60"/>
        <v>11.786680799999999</v>
      </c>
      <c r="X241" s="397">
        <f t="shared" si="61"/>
        <v>7.6062877700391662E-2</v>
      </c>
      <c r="Y241" s="398">
        <f t="shared" si="62"/>
        <v>12.271848479999999</v>
      </c>
      <c r="Z241" s="396">
        <f t="shared" si="63"/>
        <v>3.8031438850195776E-2</v>
      </c>
    </row>
    <row r="242" spans="1:26" ht="15.75">
      <c r="A242" s="320"/>
      <c r="B242" s="24"/>
      <c r="C242" s="372" t="s">
        <v>152</v>
      </c>
      <c r="D242" s="10">
        <v>50</v>
      </c>
      <c r="E242" s="10" t="s">
        <v>14</v>
      </c>
      <c r="F242" s="10">
        <v>110</v>
      </c>
      <c r="G242" s="10" t="s">
        <v>14</v>
      </c>
      <c r="H242" s="10">
        <v>2</v>
      </c>
      <c r="I242" s="10"/>
      <c r="J242" s="10"/>
      <c r="K242" s="61"/>
      <c r="L242" s="435">
        <f t="shared" si="64"/>
        <v>4.87144624</v>
      </c>
      <c r="M242" s="436">
        <v>6000</v>
      </c>
      <c r="N242" s="423">
        <f t="shared" si="54"/>
        <v>29.228677439999998</v>
      </c>
      <c r="O242" s="12">
        <v>1</v>
      </c>
      <c r="P242" s="13">
        <v>1</v>
      </c>
      <c r="Q242" s="14">
        <f t="shared" si="55"/>
        <v>1</v>
      </c>
      <c r="R242" s="422">
        <f t="shared" si="56"/>
        <v>6</v>
      </c>
      <c r="S242" s="423">
        <f t="shared" si="57"/>
        <v>29.228677439999998</v>
      </c>
      <c r="T242" s="422">
        <f t="shared" si="58"/>
        <v>65.688911307784437</v>
      </c>
      <c r="U242" s="423">
        <f t="shared" si="59"/>
        <v>1.9199999999999997</v>
      </c>
      <c r="V242" s="317"/>
      <c r="W242" s="322">
        <f t="shared" si="60"/>
        <v>4.7636311999999998</v>
      </c>
      <c r="X242" s="397">
        <f t="shared" si="61"/>
        <v>2.2132039375641344E-2</v>
      </c>
      <c r="Y242" s="398">
        <f t="shared" si="62"/>
        <v>4.8175387199999999</v>
      </c>
      <c r="Z242" s="396">
        <f t="shared" si="63"/>
        <v>1.1066019687820727E-2</v>
      </c>
    </row>
    <row r="243" spans="1:26" ht="15.75">
      <c r="A243" s="320"/>
      <c r="B243" s="24"/>
      <c r="C243" s="372" t="s">
        <v>152</v>
      </c>
      <c r="D243" s="10">
        <v>50</v>
      </c>
      <c r="E243" s="10" t="s">
        <v>14</v>
      </c>
      <c r="F243" s="10">
        <v>110</v>
      </c>
      <c r="G243" s="10" t="s">
        <v>14</v>
      </c>
      <c r="H243" s="10">
        <v>2.5</v>
      </c>
      <c r="I243" s="10"/>
      <c r="J243" s="10"/>
      <c r="K243" s="61"/>
      <c r="L243" s="435">
        <f t="shared" si="64"/>
        <v>6.0416347500000001</v>
      </c>
      <c r="M243" s="436">
        <v>6000</v>
      </c>
      <c r="N243" s="423">
        <f t="shared" ref="N243:N306" si="65">L243*M243/1000</f>
        <v>36.2498085</v>
      </c>
      <c r="O243" s="12">
        <v>1</v>
      </c>
      <c r="P243" s="13">
        <v>1</v>
      </c>
      <c r="Q243" s="14">
        <f t="shared" ref="Q243:Q306" si="66">O243*P243</f>
        <v>1</v>
      </c>
      <c r="R243" s="422">
        <f t="shared" ref="R243:R306" si="67">M243*Q243/1000</f>
        <v>6</v>
      </c>
      <c r="S243" s="423">
        <f t="shared" ref="S243:S306" si="68">N243*Q243</f>
        <v>36.2498085</v>
      </c>
      <c r="T243" s="422">
        <f t="shared" ref="T243:T306" si="69">(D243+F243)*2/L243</f>
        <v>52.965797046900263</v>
      </c>
      <c r="U243" s="423">
        <f t="shared" ref="U243:U306" si="70">T243*S243/1000</f>
        <v>1.92</v>
      </c>
      <c r="V243" s="317"/>
      <c r="W243" s="322">
        <f t="shared" si="60"/>
        <v>5.8731737500000003</v>
      </c>
      <c r="X243" s="397">
        <f t="shared" si="61"/>
        <v>2.7883347300993289E-2</v>
      </c>
      <c r="Y243" s="398">
        <f t="shared" si="62"/>
        <v>5.9574042500000006</v>
      </c>
      <c r="Z243" s="396">
        <f t="shared" si="63"/>
        <v>1.3941673650496589E-2</v>
      </c>
    </row>
    <row r="244" spans="1:26" ht="15.75">
      <c r="A244" s="320"/>
      <c r="B244" s="24"/>
      <c r="C244" s="372" t="s">
        <v>152</v>
      </c>
      <c r="D244" s="10">
        <v>50</v>
      </c>
      <c r="E244" s="10" t="s">
        <v>14</v>
      </c>
      <c r="F244" s="10">
        <v>110</v>
      </c>
      <c r="G244" s="10" t="s">
        <v>14</v>
      </c>
      <c r="H244" s="10">
        <v>3</v>
      </c>
      <c r="I244" s="10"/>
      <c r="J244" s="10"/>
      <c r="K244" s="61"/>
      <c r="L244" s="435">
        <f t="shared" si="64"/>
        <v>7.1927540400000005</v>
      </c>
      <c r="M244" s="436">
        <v>6000</v>
      </c>
      <c r="N244" s="423">
        <f t="shared" si="65"/>
        <v>43.156524240000003</v>
      </c>
      <c r="O244" s="12">
        <v>1</v>
      </c>
      <c r="P244" s="13">
        <v>1</v>
      </c>
      <c r="Q244" s="14">
        <f t="shared" si="66"/>
        <v>1</v>
      </c>
      <c r="R244" s="422">
        <f t="shared" si="67"/>
        <v>6</v>
      </c>
      <c r="S244" s="423">
        <f t="shared" si="68"/>
        <v>43.156524240000003</v>
      </c>
      <c r="T244" s="422">
        <f t="shared" si="69"/>
        <v>44.489217651602054</v>
      </c>
      <c r="U244" s="423">
        <f t="shared" si="70"/>
        <v>1.92</v>
      </c>
      <c r="V244" s="317"/>
      <c r="W244" s="322">
        <f t="shared" si="60"/>
        <v>6.9501702000000005</v>
      </c>
      <c r="X244" s="397">
        <f t="shared" si="61"/>
        <v>3.3726141426629441E-2</v>
      </c>
      <c r="Y244" s="398">
        <f t="shared" si="62"/>
        <v>7.0714621200000005</v>
      </c>
      <c r="Z244" s="396">
        <f t="shared" si="63"/>
        <v>1.6863070713314721E-2</v>
      </c>
    </row>
    <row r="245" spans="1:26" ht="15.75">
      <c r="A245" s="320"/>
      <c r="B245" s="24"/>
      <c r="C245" s="372" t="s">
        <v>152</v>
      </c>
      <c r="D245" s="10">
        <v>50</v>
      </c>
      <c r="E245" s="10" t="s">
        <v>14</v>
      </c>
      <c r="F245" s="10">
        <v>110</v>
      </c>
      <c r="G245" s="10" t="s">
        <v>14</v>
      </c>
      <c r="H245" s="10">
        <v>3.5</v>
      </c>
      <c r="I245" s="10"/>
      <c r="J245" s="10"/>
      <c r="K245" s="61"/>
      <c r="L245" s="435">
        <f t="shared" si="64"/>
        <v>8.3248041100000005</v>
      </c>
      <c r="M245" s="436">
        <v>6000</v>
      </c>
      <c r="N245" s="423">
        <f t="shared" si="65"/>
        <v>49.948824660000007</v>
      </c>
      <c r="O245" s="12">
        <v>1</v>
      </c>
      <c r="P245" s="13">
        <v>1</v>
      </c>
      <c r="Q245" s="14">
        <f t="shared" si="66"/>
        <v>1</v>
      </c>
      <c r="R245" s="422">
        <f t="shared" si="67"/>
        <v>6</v>
      </c>
      <c r="S245" s="423">
        <f t="shared" si="68"/>
        <v>49.948824660000007</v>
      </c>
      <c r="T245" s="422">
        <f t="shared" si="69"/>
        <v>38.439342928875234</v>
      </c>
      <c r="U245" s="423">
        <f t="shared" si="70"/>
        <v>1.9200000000000002</v>
      </c>
      <c r="V245" s="317"/>
      <c r="W245" s="322">
        <f t="shared" si="60"/>
        <v>7.9946205500000014</v>
      </c>
      <c r="X245" s="397">
        <f t="shared" si="61"/>
        <v>3.9662622163490036E-2</v>
      </c>
      <c r="Y245" s="398">
        <f t="shared" si="62"/>
        <v>8.1597123300000014</v>
      </c>
      <c r="Z245" s="396">
        <f t="shared" si="63"/>
        <v>1.9831311081744962E-2</v>
      </c>
    </row>
    <row r="246" spans="1:26" ht="15.75">
      <c r="A246" s="320"/>
      <c r="B246" s="24"/>
      <c r="C246" s="372" t="s">
        <v>152</v>
      </c>
      <c r="D246" s="10">
        <v>50</v>
      </c>
      <c r="E246" s="10" t="s">
        <v>14</v>
      </c>
      <c r="F246" s="10">
        <v>110</v>
      </c>
      <c r="G246" s="10" t="s">
        <v>14</v>
      </c>
      <c r="H246" s="10">
        <v>4</v>
      </c>
      <c r="I246" s="10"/>
      <c r="J246" s="10"/>
      <c r="K246" s="61"/>
      <c r="L246" s="435">
        <f t="shared" si="64"/>
        <v>9.4377849600000001</v>
      </c>
      <c r="M246" s="436">
        <v>6000</v>
      </c>
      <c r="N246" s="423">
        <f t="shared" si="65"/>
        <v>56.626709759999997</v>
      </c>
      <c r="O246" s="12">
        <v>1</v>
      </c>
      <c r="P246" s="13">
        <v>1</v>
      </c>
      <c r="Q246" s="14">
        <f t="shared" si="66"/>
        <v>1</v>
      </c>
      <c r="R246" s="422">
        <f t="shared" si="67"/>
        <v>6</v>
      </c>
      <c r="S246" s="423">
        <f t="shared" si="68"/>
        <v>56.626709759999997</v>
      </c>
      <c r="T246" s="422">
        <f t="shared" si="69"/>
        <v>33.9062609877477</v>
      </c>
      <c r="U246" s="423">
        <f t="shared" si="70"/>
        <v>1.9199999999999997</v>
      </c>
      <c r="V246" s="317"/>
      <c r="W246" s="322">
        <f t="shared" si="60"/>
        <v>9.0065248000000011</v>
      </c>
      <c r="X246" s="397">
        <f t="shared" si="61"/>
        <v>4.5695061058055653E-2</v>
      </c>
      <c r="Y246" s="398">
        <f t="shared" si="62"/>
        <v>9.2221548799999997</v>
      </c>
      <c r="Z246" s="396">
        <f t="shared" si="63"/>
        <v>2.2847530529027882E-2</v>
      </c>
    </row>
    <row r="247" spans="1:26" ht="15.75">
      <c r="A247" s="320"/>
      <c r="B247" s="24"/>
      <c r="C247" s="372" t="s">
        <v>152</v>
      </c>
      <c r="D247" s="10">
        <v>50</v>
      </c>
      <c r="E247" s="10" t="s">
        <v>14</v>
      </c>
      <c r="F247" s="10">
        <v>110</v>
      </c>
      <c r="G247" s="10" t="s">
        <v>14</v>
      </c>
      <c r="H247" s="10">
        <v>5</v>
      </c>
      <c r="I247" s="10"/>
      <c r="J247" s="10"/>
      <c r="K247" s="61"/>
      <c r="L247" s="435">
        <f t="shared" si="64"/>
        <v>11.606539</v>
      </c>
      <c r="M247" s="436">
        <v>6000</v>
      </c>
      <c r="N247" s="423">
        <f t="shared" si="65"/>
        <v>69.639234000000002</v>
      </c>
      <c r="O247" s="12">
        <v>1</v>
      </c>
      <c r="P247" s="13">
        <v>1</v>
      </c>
      <c r="Q247" s="14">
        <f t="shared" si="66"/>
        <v>1</v>
      </c>
      <c r="R247" s="422">
        <f t="shared" si="67"/>
        <v>6</v>
      </c>
      <c r="S247" s="423">
        <f t="shared" si="68"/>
        <v>69.639234000000002</v>
      </c>
      <c r="T247" s="422">
        <f t="shared" si="69"/>
        <v>27.570665122479664</v>
      </c>
      <c r="U247" s="423">
        <f t="shared" si="70"/>
        <v>1.92</v>
      </c>
      <c r="V247" s="317"/>
      <c r="W247" s="322">
        <f t="shared" si="60"/>
        <v>10.932695000000001</v>
      </c>
      <c r="X247" s="397">
        <f t="shared" si="61"/>
        <v>5.8057272714975516E-2</v>
      </c>
      <c r="Y247" s="398">
        <f t="shared" si="62"/>
        <v>11.269617</v>
      </c>
      <c r="Z247" s="396">
        <f t="shared" si="63"/>
        <v>2.9028636357487758E-2</v>
      </c>
    </row>
    <row r="248" spans="1:26" ht="15.75">
      <c r="A248" s="320"/>
      <c r="B248" s="24"/>
      <c r="C248" s="372" t="s">
        <v>152</v>
      </c>
      <c r="D248" s="10">
        <v>50</v>
      </c>
      <c r="E248" s="10" t="s">
        <v>14</v>
      </c>
      <c r="F248" s="10">
        <v>110</v>
      </c>
      <c r="G248" s="10" t="s">
        <v>14</v>
      </c>
      <c r="H248" s="10">
        <v>6</v>
      </c>
      <c r="I248" s="10"/>
      <c r="J248" s="10"/>
      <c r="K248" s="61"/>
      <c r="L248" s="435">
        <f t="shared" si="64"/>
        <v>13.699016159999999</v>
      </c>
      <c r="M248" s="436">
        <v>6000</v>
      </c>
      <c r="N248" s="423">
        <f t="shared" si="65"/>
        <v>82.194096959999996</v>
      </c>
      <c r="O248" s="12">
        <v>1</v>
      </c>
      <c r="P248" s="13">
        <v>1</v>
      </c>
      <c r="Q248" s="14">
        <f t="shared" si="66"/>
        <v>1</v>
      </c>
      <c r="R248" s="422">
        <f t="shared" si="67"/>
        <v>6</v>
      </c>
      <c r="S248" s="423">
        <f t="shared" si="68"/>
        <v>82.194096959999996</v>
      </c>
      <c r="T248" s="422">
        <f t="shared" si="69"/>
        <v>23.359341741224721</v>
      </c>
      <c r="U248" s="423">
        <f t="shared" si="70"/>
        <v>1.9199999999999997</v>
      </c>
      <c r="V248" s="317"/>
      <c r="W248" s="322">
        <f t="shared" si="60"/>
        <v>12.728680799999999</v>
      </c>
      <c r="X248" s="397">
        <f t="shared" si="61"/>
        <v>7.0832485243232268E-2</v>
      </c>
      <c r="Y248" s="398">
        <f t="shared" si="62"/>
        <v>13.213848479999999</v>
      </c>
      <c r="Z248" s="396">
        <f t="shared" si="63"/>
        <v>3.5416242621616134E-2</v>
      </c>
    </row>
    <row r="249" spans="1:26" ht="15.75">
      <c r="A249" s="320"/>
      <c r="B249" s="24"/>
      <c r="C249" s="372" t="s">
        <v>152</v>
      </c>
      <c r="D249" s="10">
        <v>50</v>
      </c>
      <c r="E249" s="10" t="s">
        <v>14</v>
      </c>
      <c r="F249" s="10">
        <v>120</v>
      </c>
      <c r="G249" s="10" t="s">
        <v>14</v>
      </c>
      <c r="H249" s="10">
        <v>2</v>
      </c>
      <c r="I249" s="10"/>
      <c r="J249" s="10"/>
      <c r="K249" s="61"/>
      <c r="L249" s="435">
        <f t="shared" si="64"/>
        <v>5.1854462400000001</v>
      </c>
      <c r="M249" s="436">
        <v>6000</v>
      </c>
      <c r="N249" s="423">
        <f t="shared" si="65"/>
        <v>31.112677439999999</v>
      </c>
      <c r="O249" s="12">
        <v>1</v>
      </c>
      <c r="P249" s="13">
        <v>1</v>
      </c>
      <c r="Q249" s="14">
        <f t="shared" si="66"/>
        <v>1</v>
      </c>
      <c r="R249" s="422">
        <f t="shared" si="67"/>
        <v>6</v>
      </c>
      <c r="S249" s="423">
        <f t="shared" si="68"/>
        <v>31.112677439999999</v>
      </c>
      <c r="T249" s="422">
        <f t="shared" si="69"/>
        <v>65.568127459749732</v>
      </c>
      <c r="U249" s="423">
        <f t="shared" si="70"/>
        <v>2.04</v>
      </c>
      <c r="V249" s="317"/>
      <c r="W249" s="322">
        <f t="shared" si="60"/>
        <v>5.0776311999999999</v>
      </c>
      <c r="X249" s="397">
        <f t="shared" si="61"/>
        <v>2.0791853778817759E-2</v>
      </c>
      <c r="Y249" s="398">
        <f t="shared" si="62"/>
        <v>5.13153872</v>
      </c>
      <c r="Z249" s="396">
        <f t="shared" si="63"/>
        <v>1.0395926889408824E-2</v>
      </c>
    </row>
    <row r="250" spans="1:26" ht="15.75">
      <c r="A250" s="320"/>
      <c r="B250" s="24"/>
      <c r="C250" s="372" t="s">
        <v>152</v>
      </c>
      <c r="D250" s="10">
        <v>50</v>
      </c>
      <c r="E250" s="10" t="s">
        <v>14</v>
      </c>
      <c r="F250" s="10">
        <v>120</v>
      </c>
      <c r="G250" s="10" t="s">
        <v>14</v>
      </c>
      <c r="H250" s="10">
        <v>2.5</v>
      </c>
      <c r="I250" s="10"/>
      <c r="J250" s="10"/>
      <c r="K250" s="61"/>
      <c r="L250" s="435">
        <f t="shared" si="64"/>
        <v>6.4341347500000001</v>
      </c>
      <c r="M250" s="436">
        <v>6000</v>
      </c>
      <c r="N250" s="423">
        <f t="shared" si="65"/>
        <v>38.604808499999997</v>
      </c>
      <c r="O250" s="12">
        <v>1</v>
      </c>
      <c r="P250" s="13">
        <v>1</v>
      </c>
      <c r="Q250" s="14">
        <f t="shared" si="66"/>
        <v>1</v>
      </c>
      <c r="R250" s="422">
        <f t="shared" si="67"/>
        <v>6</v>
      </c>
      <c r="S250" s="423">
        <f t="shared" si="68"/>
        <v>38.604808499999997</v>
      </c>
      <c r="T250" s="422">
        <f t="shared" si="69"/>
        <v>52.843158126273309</v>
      </c>
      <c r="U250" s="423">
        <f t="shared" si="70"/>
        <v>2.0399999999999996</v>
      </c>
      <c r="V250" s="317"/>
      <c r="W250" s="322">
        <f t="shared" si="60"/>
        <v>6.2656737500000004</v>
      </c>
      <c r="X250" s="397">
        <f t="shared" si="61"/>
        <v>2.6182386062088558E-2</v>
      </c>
      <c r="Y250" s="398">
        <f t="shared" si="62"/>
        <v>6.3499042500000007</v>
      </c>
      <c r="Z250" s="396">
        <f t="shared" si="63"/>
        <v>1.3091193031044224E-2</v>
      </c>
    </row>
    <row r="251" spans="1:26" ht="15.75">
      <c r="A251" s="320"/>
      <c r="B251" s="24"/>
      <c r="C251" s="372" t="s">
        <v>152</v>
      </c>
      <c r="D251" s="10">
        <v>50</v>
      </c>
      <c r="E251" s="10" t="s">
        <v>14</v>
      </c>
      <c r="F251" s="10">
        <v>120</v>
      </c>
      <c r="G251" s="10" t="s">
        <v>14</v>
      </c>
      <c r="H251" s="10">
        <v>3</v>
      </c>
      <c r="I251" s="10"/>
      <c r="J251" s="10"/>
      <c r="K251" s="61"/>
      <c r="L251" s="435">
        <f t="shared" si="64"/>
        <v>7.6637540399999997</v>
      </c>
      <c r="M251" s="436">
        <v>6000</v>
      </c>
      <c r="N251" s="423">
        <f t="shared" si="65"/>
        <v>45.982524239999996</v>
      </c>
      <c r="O251" s="12">
        <v>1</v>
      </c>
      <c r="P251" s="13">
        <v>1</v>
      </c>
      <c r="Q251" s="14">
        <f t="shared" si="66"/>
        <v>1</v>
      </c>
      <c r="R251" s="422">
        <f t="shared" si="67"/>
        <v>6</v>
      </c>
      <c r="S251" s="423">
        <f t="shared" si="68"/>
        <v>45.982524239999996</v>
      </c>
      <c r="T251" s="422">
        <f t="shared" si="69"/>
        <v>44.364680576309311</v>
      </c>
      <c r="U251" s="423">
        <f t="shared" si="70"/>
        <v>2.04</v>
      </c>
      <c r="V251" s="317"/>
      <c r="W251" s="322">
        <f t="shared" si="60"/>
        <v>7.4211701999999988</v>
      </c>
      <c r="X251" s="397">
        <f t="shared" si="61"/>
        <v>3.1653395807572204E-2</v>
      </c>
      <c r="Y251" s="398">
        <f t="shared" si="62"/>
        <v>7.5424621199999997</v>
      </c>
      <c r="Z251" s="396">
        <f t="shared" si="63"/>
        <v>1.5826697903786102E-2</v>
      </c>
    </row>
    <row r="252" spans="1:26" ht="15.75">
      <c r="A252" s="320"/>
      <c r="B252" s="24"/>
      <c r="C252" s="372" t="s">
        <v>152</v>
      </c>
      <c r="D252" s="10">
        <v>50</v>
      </c>
      <c r="E252" s="10" t="s">
        <v>14</v>
      </c>
      <c r="F252" s="10">
        <v>120</v>
      </c>
      <c r="G252" s="10" t="s">
        <v>14</v>
      </c>
      <c r="H252" s="10">
        <v>3.5</v>
      </c>
      <c r="I252" s="10"/>
      <c r="J252" s="10"/>
      <c r="K252" s="61"/>
      <c r="L252" s="435">
        <f t="shared" si="64"/>
        <v>8.8743041100000006</v>
      </c>
      <c r="M252" s="436">
        <v>6000</v>
      </c>
      <c r="N252" s="423">
        <f t="shared" si="65"/>
        <v>53.245824660000004</v>
      </c>
      <c r="O252" s="12">
        <v>1</v>
      </c>
      <c r="P252" s="13">
        <v>1</v>
      </c>
      <c r="Q252" s="14">
        <f t="shared" si="66"/>
        <v>1</v>
      </c>
      <c r="R252" s="422">
        <f t="shared" si="67"/>
        <v>6</v>
      </c>
      <c r="S252" s="423">
        <f t="shared" si="68"/>
        <v>53.245824660000004</v>
      </c>
      <c r="T252" s="422">
        <f t="shared" si="69"/>
        <v>38.312863271934908</v>
      </c>
      <c r="U252" s="423">
        <f t="shared" si="70"/>
        <v>2.04</v>
      </c>
      <c r="V252" s="317"/>
      <c r="W252" s="322">
        <f t="shared" si="60"/>
        <v>8.5441205500000006</v>
      </c>
      <c r="X252" s="397">
        <f t="shared" si="61"/>
        <v>3.7206698790943293E-2</v>
      </c>
      <c r="Y252" s="398">
        <f t="shared" si="62"/>
        <v>8.7092123300000015</v>
      </c>
      <c r="Z252" s="396">
        <f t="shared" si="63"/>
        <v>1.8603349395471591E-2</v>
      </c>
    </row>
    <row r="253" spans="1:26" ht="15.75">
      <c r="A253" s="320"/>
      <c r="B253" s="24"/>
      <c r="C253" s="372" t="s">
        <v>152</v>
      </c>
      <c r="D253" s="10">
        <v>50</v>
      </c>
      <c r="E253" s="10" t="s">
        <v>14</v>
      </c>
      <c r="F253" s="10">
        <v>120</v>
      </c>
      <c r="G253" s="10" t="s">
        <v>14</v>
      </c>
      <c r="H253" s="10">
        <v>4</v>
      </c>
      <c r="I253" s="10"/>
      <c r="J253" s="10"/>
      <c r="K253" s="61"/>
      <c r="L253" s="435">
        <f t="shared" si="64"/>
        <v>10.06578496</v>
      </c>
      <c r="M253" s="436">
        <v>6000</v>
      </c>
      <c r="N253" s="423">
        <f t="shared" si="65"/>
        <v>60.394709759999998</v>
      </c>
      <c r="O253" s="12">
        <v>1</v>
      </c>
      <c r="P253" s="13">
        <v>1</v>
      </c>
      <c r="Q253" s="14">
        <f t="shared" si="66"/>
        <v>1</v>
      </c>
      <c r="R253" s="422">
        <f t="shared" si="67"/>
        <v>6</v>
      </c>
      <c r="S253" s="423">
        <f t="shared" si="68"/>
        <v>60.394709759999998</v>
      </c>
      <c r="T253" s="422">
        <f t="shared" si="69"/>
        <v>33.77779292435828</v>
      </c>
      <c r="U253" s="423">
        <f t="shared" si="70"/>
        <v>2.04</v>
      </c>
      <c r="V253" s="317"/>
      <c r="W253" s="322">
        <f t="shared" si="60"/>
        <v>9.6345248000000012</v>
      </c>
      <c r="X253" s="397">
        <f t="shared" si="61"/>
        <v>4.284416582648698E-2</v>
      </c>
      <c r="Y253" s="398">
        <f t="shared" si="62"/>
        <v>9.8501548799999998</v>
      </c>
      <c r="Z253" s="396">
        <f t="shared" si="63"/>
        <v>2.1422082913243545E-2</v>
      </c>
    </row>
    <row r="254" spans="1:26" ht="15.75">
      <c r="A254" s="320"/>
      <c r="B254" s="24"/>
      <c r="C254" s="372" t="s">
        <v>152</v>
      </c>
      <c r="D254" s="10">
        <v>50</v>
      </c>
      <c r="E254" s="10" t="s">
        <v>14</v>
      </c>
      <c r="F254" s="10">
        <v>120</v>
      </c>
      <c r="G254" s="10" t="s">
        <v>14</v>
      </c>
      <c r="H254" s="10">
        <v>5</v>
      </c>
      <c r="I254" s="10"/>
      <c r="J254" s="10"/>
      <c r="K254" s="61"/>
      <c r="L254" s="435">
        <f t="shared" si="64"/>
        <v>12.391539</v>
      </c>
      <c r="M254" s="436">
        <v>6000</v>
      </c>
      <c r="N254" s="423">
        <f t="shared" si="65"/>
        <v>74.349233999999996</v>
      </c>
      <c r="O254" s="12">
        <v>1</v>
      </c>
      <c r="P254" s="13">
        <v>1</v>
      </c>
      <c r="Q254" s="14">
        <f t="shared" si="66"/>
        <v>1</v>
      </c>
      <c r="R254" s="422">
        <f t="shared" si="67"/>
        <v>6</v>
      </c>
      <c r="S254" s="423">
        <f t="shared" si="68"/>
        <v>74.349233999999996</v>
      </c>
      <c r="T254" s="422">
        <f t="shared" si="69"/>
        <v>27.438076900698128</v>
      </c>
      <c r="U254" s="423">
        <f t="shared" si="70"/>
        <v>2.0399999999999996</v>
      </c>
      <c r="V254" s="317"/>
      <c r="W254" s="322">
        <f t="shared" si="60"/>
        <v>11.717695000000001</v>
      </c>
      <c r="X254" s="397">
        <f t="shared" si="61"/>
        <v>5.4379363209041132E-2</v>
      </c>
      <c r="Y254" s="398">
        <f t="shared" si="62"/>
        <v>12.054617</v>
      </c>
      <c r="Z254" s="396">
        <f t="shared" si="63"/>
        <v>2.7189681604520621E-2</v>
      </c>
    </row>
    <row r="255" spans="1:26" ht="15.75">
      <c r="A255" s="320"/>
      <c r="B255" s="24"/>
      <c r="C255" s="372" t="s">
        <v>152</v>
      </c>
      <c r="D255" s="10">
        <v>50</v>
      </c>
      <c r="E255" s="10" t="s">
        <v>14</v>
      </c>
      <c r="F255" s="10">
        <v>120</v>
      </c>
      <c r="G255" s="10" t="s">
        <v>14</v>
      </c>
      <c r="H255" s="10">
        <v>6</v>
      </c>
      <c r="I255" s="10"/>
      <c r="J255" s="10"/>
      <c r="K255" s="61"/>
      <c r="L255" s="435">
        <f t="shared" si="64"/>
        <v>14.641016159999998</v>
      </c>
      <c r="M255" s="436">
        <v>6000</v>
      </c>
      <c r="N255" s="423">
        <f t="shared" si="65"/>
        <v>87.846096959999983</v>
      </c>
      <c r="O255" s="12">
        <v>1</v>
      </c>
      <c r="P255" s="13">
        <v>1</v>
      </c>
      <c r="Q255" s="14">
        <f t="shared" si="66"/>
        <v>1</v>
      </c>
      <c r="R255" s="422">
        <f t="shared" si="67"/>
        <v>6</v>
      </c>
      <c r="S255" s="423">
        <f t="shared" si="68"/>
        <v>87.846096959999983</v>
      </c>
      <c r="T255" s="422">
        <f t="shared" si="69"/>
        <v>23.222431850659198</v>
      </c>
      <c r="U255" s="423">
        <f t="shared" si="70"/>
        <v>2.0399999999999996</v>
      </c>
      <c r="V255" s="317"/>
      <c r="W255" s="322">
        <f t="shared" si="60"/>
        <v>13.670680799999998</v>
      </c>
      <c r="X255" s="397">
        <f t="shared" si="61"/>
        <v>6.6275137558484909E-2</v>
      </c>
      <c r="Y255" s="398">
        <f t="shared" si="62"/>
        <v>14.155848479999998</v>
      </c>
      <c r="Z255" s="396">
        <f t="shared" si="63"/>
        <v>3.3137568779242454E-2</v>
      </c>
    </row>
    <row r="256" spans="1:26" ht="15.75">
      <c r="A256" s="320"/>
      <c r="B256" s="24"/>
      <c r="C256" s="372" t="s">
        <v>152</v>
      </c>
      <c r="D256" s="10">
        <v>50</v>
      </c>
      <c r="E256" s="10" t="s">
        <v>14</v>
      </c>
      <c r="F256" s="10">
        <v>130</v>
      </c>
      <c r="G256" s="10" t="s">
        <v>14</v>
      </c>
      <c r="H256" s="10">
        <v>2</v>
      </c>
      <c r="I256" s="10"/>
      <c r="J256" s="10"/>
      <c r="K256" s="61"/>
      <c r="L256" s="435">
        <f t="shared" si="64"/>
        <v>5.4994462400000002</v>
      </c>
      <c r="M256" s="436">
        <v>6000</v>
      </c>
      <c r="N256" s="423">
        <f t="shared" si="65"/>
        <v>32.996677439999999</v>
      </c>
      <c r="O256" s="12">
        <v>1</v>
      </c>
      <c r="P256" s="13">
        <v>1</v>
      </c>
      <c r="Q256" s="14">
        <f t="shared" si="66"/>
        <v>1</v>
      </c>
      <c r="R256" s="422">
        <f t="shared" si="67"/>
        <v>6</v>
      </c>
      <c r="S256" s="423">
        <f t="shared" si="68"/>
        <v>32.996677439999999</v>
      </c>
      <c r="T256" s="422">
        <f t="shared" si="69"/>
        <v>65.461136319790626</v>
      </c>
      <c r="U256" s="423">
        <f t="shared" si="70"/>
        <v>2.16</v>
      </c>
      <c r="V256" s="317"/>
      <c r="W256" s="322">
        <f t="shared" si="60"/>
        <v>5.3916312</v>
      </c>
      <c r="X256" s="397">
        <f t="shared" si="61"/>
        <v>1.960470841878803E-2</v>
      </c>
      <c r="Y256" s="398">
        <f t="shared" si="62"/>
        <v>5.4455387200000001</v>
      </c>
      <c r="Z256" s="396">
        <f t="shared" si="63"/>
        <v>9.8023542093940152E-3</v>
      </c>
    </row>
    <row r="257" spans="1:26" ht="15.75">
      <c r="A257" s="320"/>
      <c r="B257" s="24"/>
      <c r="C257" s="372" t="s">
        <v>152</v>
      </c>
      <c r="D257" s="10">
        <v>50</v>
      </c>
      <c r="E257" s="10" t="s">
        <v>14</v>
      </c>
      <c r="F257" s="10">
        <v>130</v>
      </c>
      <c r="G257" s="10" t="s">
        <v>14</v>
      </c>
      <c r="H257" s="10">
        <v>2.5</v>
      </c>
      <c r="I257" s="10"/>
      <c r="J257" s="10"/>
      <c r="K257" s="61"/>
      <c r="L257" s="435">
        <f t="shared" si="64"/>
        <v>6.8266347500000002</v>
      </c>
      <c r="M257" s="436">
        <v>6000</v>
      </c>
      <c r="N257" s="423">
        <f t="shared" si="65"/>
        <v>40.959808500000001</v>
      </c>
      <c r="O257" s="12">
        <v>1</v>
      </c>
      <c r="P257" s="13">
        <v>1</v>
      </c>
      <c r="Q257" s="14">
        <f t="shared" si="66"/>
        <v>1</v>
      </c>
      <c r="R257" s="422">
        <f t="shared" si="67"/>
        <v>6</v>
      </c>
      <c r="S257" s="423">
        <f t="shared" si="68"/>
        <v>40.959808500000001</v>
      </c>
      <c r="T257" s="422">
        <f t="shared" si="69"/>
        <v>52.73462154980534</v>
      </c>
      <c r="U257" s="423">
        <f t="shared" si="70"/>
        <v>2.16</v>
      </c>
      <c r="V257" s="317"/>
      <c r="W257" s="322">
        <f t="shared" si="60"/>
        <v>6.6581737500000004</v>
      </c>
      <c r="X257" s="397">
        <f t="shared" si="61"/>
        <v>2.4677019669171463E-2</v>
      </c>
      <c r="Y257" s="398">
        <f t="shared" si="62"/>
        <v>6.7424042500000008</v>
      </c>
      <c r="Z257" s="396">
        <f t="shared" si="63"/>
        <v>1.2338509834585731E-2</v>
      </c>
    </row>
    <row r="258" spans="1:26" ht="15.75">
      <c r="A258" s="320"/>
      <c r="B258" s="24"/>
      <c r="C258" s="372" t="s">
        <v>152</v>
      </c>
      <c r="D258" s="10">
        <v>50</v>
      </c>
      <c r="E258" s="10" t="s">
        <v>14</v>
      </c>
      <c r="F258" s="10">
        <v>130</v>
      </c>
      <c r="G258" s="10" t="s">
        <v>14</v>
      </c>
      <c r="H258" s="10">
        <v>3</v>
      </c>
      <c r="I258" s="10"/>
      <c r="J258" s="10"/>
      <c r="K258" s="61"/>
      <c r="L258" s="435">
        <f t="shared" si="64"/>
        <v>8.1347540399999989</v>
      </c>
      <c r="M258" s="436">
        <v>6000</v>
      </c>
      <c r="N258" s="423">
        <f t="shared" si="65"/>
        <v>48.80852423999999</v>
      </c>
      <c r="O258" s="12">
        <v>1</v>
      </c>
      <c r="P258" s="13">
        <v>1</v>
      </c>
      <c r="Q258" s="14">
        <f t="shared" si="66"/>
        <v>1</v>
      </c>
      <c r="R258" s="422">
        <f t="shared" si="67"/>
        <v>6</v>
      </c>
      <c r="S258" s="423">
        <f t="shared" si="68"/>
        <v>48.80852423999999</v>
      </c>
      <c r="T258" s="422">
        <f t="shared" si="69"/>
        <v>44.254564825170796</v>
      </c>
      <c r="U258" s="423">
        <f t="shared" si="70"/>
        <v>2.1599999999999997</v>
      </c>
      <c r="V258" s="317"/>
      <c r="W258" s="322">
        <f t="shared" si="60"/>
        <v>7.8921701999999989</v>
      </c>
      <c r="X258" s="397">
        <f t="shared" si="61"/>
        <v>2.9820672980052421E-2</v>
      </c>
      <c r="Y258" s="398">
        <f t="shared" si="62"/>
        <v>8.0134621199999998</v>
      </c>
      <c r="Z258" s="396">
        <f t="shared" si="63"/>
        <v>1.4910336490026044E-2</v>
      </c>
    </row>
    <row r="259" spans="1:26" ht="15.75">
      <c r="A259" s="320"/>
      <c r="B259" s="24"/>
      <c r="C259" s="372" t="s">
        <v>152</v>
      </c>
      <c r="D259" s="10">
        <v>50</v>
      </c>
      <c r="E259" s="10" t="s">
        <v>14</v>
      </c>
      <c r="F259" s="10">
        <v>130</v>
      </c>
      <c r="G259" s="10" t="s">
        <v>14</v>
      </c>
      <c r="H259" s="10">
        <v>3.5</v>
      </c>
      <c r="I259" s="10"/>
      <c r="J259" s="10"/>
      <c r="K259" s="61"/>
      <c r="L259" s="435">
        <f t="shared" si="64"/>
        <v>9.4238041100000007</v>
      </c>
      <c r="M259" s="436">
        <v>6000</v>
      </c>
      <c r="N259" s="423">
        <f t="shared" si="65"/>
        <v>56.542824660000008</v>
      </c>
      <c r="O259" s="12">
        <v>1</v>
      </c>
      <c r="P259" s="13">
        <v>1</v>
      </c>
      <c r="Q259" s="14">
        <f t="shared" si="66"/>
        <v>1</v>
      </c>
      <c r="R259" s="422">
        <f t="shared" si="67"/>
        <v>6</v>
      </c>
      <c r="S259" s="423">
        <f t="shared" si="68"/>
        <v>56.542824660000008</v>
      </c>
      <c r="T259" s="422">
        <f t="shared" si="69"/>
        <v>38.201133618427896</v>
      </c>
      <c r="U259" s="423">
        <f t="shared" si="70"/>
        <v>2.16</v>
      </c>
      <c r="V259" s="317"/>
      <c r="W259" s="322">
        <f t="shared" si="60"/>
        <v>9.0936205500000007</v>
      </c>
      <c r="X259" s="397">
        <f t="shared" si="61"/>
        <v>3.5037184150467193E-2</v>
      </c>
      <c r="Y259" s="398">
        <f t="shared" si="62"/>
        <v>9.2587123300000016</v>
      </c>
      <c r="Z259" s="396">
        <f t="shared" si="63"/>
        <v>1.7518592075233541E-2</v>
      </c>
    </row>
    <row r="260" spans="1:26" ht="15.75">
      <c r="A260" s="320"/>
      <c r="B260" s="24"/>
      <c r="C260" s="372" t="s">
        <v>152</v>
      </c>
      <c r="D260" s="10">
        <v>50</v>
      </c>
      <c r="E260" s="10" t="s">
        <v>14</v>
      </c>
      <c r="F260" s="10">
        <v>130</v>
      </c>
      <c r="G260" s="10" t="s">
        <v>14</v>
      </c>
      <c r="H260" s="10">
        <v>4</v>
      </c>
      <c r="I260" s="10"/>
      <c r="J260" s="10"/>
      <c r="K260" s="61"/>
      <c r="L260" s="435">
        <f t="shared" si="64"/>
        <v>10.69378496</v>
      </c>
      <c r="M260" s="436">
        <v>6000</v>
      </c>
      <c r="N260" s="423">
        <f t="shared" si="65"/>
        <v>64.162709759999998</v>
      </c>
      <c r="O260" s="12">
        <v>1</v>
      </c>
      <c r="P260" s="13">
        <v>1</v>
      </c>
      <c r="Q260" s="14">
        <f t="shared" si="66"/>
        <v>1</v>
      </c>
      <c r="R260" s="422">
        <f t="shared" si="67"/>
        <v>6</v>
      </c>
      <c r="S260" s="423">
        <f t="shared" si="68"/>
        <v>64.162709759999998</v>
      </c>
      <c r="T260" s="422">
        <f t="shared" si="69"/>
        <v>33.664413614690822</v>
      </c>
      <c r="U260" s="423">
        <f t="shared" si="70"/>
        <v>2.1599999999999997</v>
      </c>
      <c r="V260" s="317"/>
      <c r="W260" s="322">
        <f t="shared" ref="W260:W323" si="71">(D260+F260-2*H260)*2*H260*7.85/1000-0.8584*5*H260*H260*7.85/1000</f>
        <v>10.262524800000001</v>
      </c>
      <c r="X260" s="397">
        <f t="shared" ref="X260:X323" si="72">(1-W260/L260)</f>
        <v>4.0328112227160262E-2</v>
      </c>
      <c r="Y260" s="398">
        <f t="shared" si="62"/>
        <v>10.47815488</v>
      </c>
      <c r="Z260" s="396">
        <f t="shared" si="63"/>
        <v>2.0164056113580187E-2</v>
      </c>
    </row>
    <row r="261" spans="1:26" ht="15.75">
      <c r="A261" s="320"/>
      <c r="B261" s="24"/>
      <c r="C261" s="372" t="s">
        <v>152</v>
      </c>
      <c r="D261" s="10">
        <v>50</v>
      </c>
      <c r="E261" s="10" t="s">
        <v>14</v>
      </c>
      <c r="F261" s="10">
        <v>130</v>
      </c>
      <c r="G261" s="10" t="s">
        <v>14</v>
      </c>
      <c r="H261" s="10">
        <v>5</v>
      </c>
      <c r="I261" s="10"/>
      <c r="J261" s="10"/>
      <c r="K261" s="61"/>
      <c r="L261" s="435">
        <f t="shared" si="64"/>
        <v>13.176539</v>
      </c>
      <c r="M261" s="436">
        <v>6000</v>
      </c>
      <c r="N261" s="423">
        <f t="shared" si="65"/>
        <v>79.059234000000004</v>
      </c>
      <c r="O261" s="12">
        <v>1</v>
      </c>
      <c r="P261" s="13">
        <v>1</v>
      </c>
      <c r="Q261" s="14">
        <f t="shared" si="66"/>
        <v>1</v>
      </c>
      <c r="R261" s="422">
        <f t="shared" si="67"/>
        <v>6</v>
      </c>
      <c r="S261" s="423">
        <f t="shared" si="68"/>
        <v>79.059234000000004</v>
      </c>
      <c r="T261" s="422">
        <f t="shared" si="69"/>
        <v>27.32128672028368</v>
      </c>
      <c r="U261" s="423">
        <f t="shared" si="70"/>
        <v>2.16</v>
      </c>
      <c r="V261" s="317"/>
      <c r="W261" s="322">
        <f t="shared" si="71"/>
        <v>12.502695000000001</v>
      </c>
      <c r="X261" s="397">
        <f t="shared" si="72"/>
        <v>5.1139680913174446E-2</v>
      </c>
      <c r="Y261" s="398">
        <f t="shared" si="62"/>
        <v>12.839617000000001</v>
      </c>
      <c r="Z261" s="396">
        <f t="shared" si="63"/>
        <v>2.5569840456587278E-2</v>
      </c>
    </row>
    <row r="262" spans="1:26" ht="15.75">
      <c r="A262" s="320"/>
      <c r="B262" s="24"/>
      <c r="C262" s="372" t="s">
        <v>152</v>
      </c>
      <c r="D262" s="10">
        <v>50</v>
      </c>
      <c r="E262" s="10" t="s">
        <v>14</v>
      </c>
      <c r="F262" s="10">
        <v>130</v>
      </c>
      <c r="G262" s="10" t="s">
        <v>14</v>
      </c>
      <c r="H262" s="10">
        <v>6</v>
      </c>
      <c r="I262" s="10"/>
      <c r="J262" s="10"/>
      <c r="K262" s="61"/>
      <c r="L262" s="435">
        <f t="shared" si="64"/>
        <v>15.583016159999998</v>
      </c>
      <c r="M262" s="436">
        <v>6000</v>
      </c>
      <c r="N262" s="423">
        <f t="shared" si="65"/>
        <v>93.498096959999984</v>
      </c>
      <c r="O262" s="12">
        <v>1</v>
      </c>
      <c r="P262" s="13">
        <v>1</v>
      </c>
      <c r="Q262" s="14">
        <f t="shared" si="66"/>
        <v>1</v>
      </c>
      <c r="R262" s="422">
        <f t="shared" si="67"/>
        <v>6</v>
      </c>
      <c r="S262" s="423">
        <f t="shared" si="68"/>
        <v>93.498096959999984</v>
      </c>
      <c r="T262" s="422">
        <f t="shared" si="69"/>
        <v>23.102074483121118</v>
      </c>
      <c r="U262" s="423">
        <f t="shared" si="70"/>
        <v>2.16</v>
      </c>
      <c r="V262" s="317"/>
      <c r="W262" s="322">
        <f t="shared" si="71"/>
        <v>14.612680799999998</v>
      </c>
      <c r="X262" s="397">
        <f t="shared" si="72"/>
        <v>6.226877711201706E-2</v>
      </c>
      <c r="Y262" s="398">
        <f t="shared" si="62"/>
        <v>15.097848479999998</v>
      </c>
      <c r="Z262" s="396">
        <f t="shared" si="63"/>
        <v>3.1134388556008585E-2</v>
      </c>
    </row>
    <row r="263" spans="1:26" ht="15.75">
      <c r="A263" s="320"/>
      <c r="B263" s="24"/>
      <c r="C263" s="372" t="s">
        <v>152</v>
      </c>
      <c r="D263" s="10">
        <v>50</v>
      </c>
      <c r="E263" s="10" t="s">
        <v>14</v>
      </c>
      <c r="F263" s="10">
        <v>140</v>
      </c>
      <c r="G263" s="10" t="s">
        <v>14</v>
      </c>
      <c r="H263" s="10">
        <v>2</v>
      </c>
      <c r="I263" s="10"/>
      <c r="J263" s="10"/>
      <c r="K263" s="61"/>
      <c r="L263" s="435">
        <f t="shared" si="64"/>
        <v>5.8134462400000002</v>
      </c>
      <c r="M263" s="436">
        <v>6000</v>
      </c>
      <c r="N263" s="423">
        <f t="shared" si="65"/>
        <v>34.880677439999999</v>
      </c>
      <c r="O263" s="12">
        <v>1</v>
      </c>
      <c r="P263" s="13">
        <v>1</v>
      </c>
      <c r="Q263" s="14">
        <f t="shared" si="66"/>
        <v>1</v>
      </c>
      <c r="R263" s="422">
        <f t="shared" si="67"/>
        <v>6</v>
      </c>
      <c r="S263" s="423">
        <f t="shared" si="68"/>
        <v>34.880677439999999</v>
      </c>
      <c r="T263" s="422">
        <f t="shared" si="69"/>
        <v>65.365702943182285</v>
      </c>
      <c r="U263" s="423">
        <f t="shared" si="70"/>
        <v>2.2799999999999998</v>
      </c>
      <c r="V263" s="317"/>
      <c r="W263" s="322">
        <f t="shared" si="71"/>
        <v>5.7056312</v>
      </c>
      <c r="X263" s="397">
        <f t="shared" si="72"/>
        <v>1.8545804940650834E-2</v>
      </c>
      <c r="Y263" s="398">
        <f t="shared" si="62"/>
        <v>5.7595387200000001</v>
      </c>
      <c r="Z263" s="396">
        <f t="shared" si="63"/>
        <v>9.272902470325417E-3</v>
      </c>
    </row>
    <row r="264" spans="1:26" ht="15.75">
      <c r="A264" s="320"/>
      <c r="B264" s="24"/>
      <c r="C264" s="372" t="s">
        <v>152</v>
      </c>
      <c r="D264" s="10">
        <v>50</v>
      </c>
      <c r="E264" s="10" t="s">
        <v>14</v>
      </c>
      <c r="F264" s="10">
        <v>140</v>
      </c>
      <c r="G264" s="10" t="s">
        <v>14</v>
      </c>
      <c r="H264" s="10">
        <v>2.5</v>
      </c>
      <c r="I264" s="10"/>
      <c r="J264" s="10"/>
      <c r="K264" s="61"/>
      <c r="L264" s="435">
        <f t="shared" si="64"/>
        <v>7.2191347500000003</v>
      </c>
      <c r="M264" s="436">
        <v>6000</v>
      </c>
      <c r="N264" s="423">
        <f t="shared" si="65"/>
        <v>43.314808499999998</v>
      </c>
      <c r="O264" s="12">
        <v>1</v>
      </c>
      <c r="P264" s="13">
        <v>1</v>
      </c>
      <c r="Q264" s="14">
        <f t="shared" si="66"/>
        <v>1</v>
      </c>
      <c r="R264" s="422">
        <f t="shared" si="67"/>
        <v>6</v>
      </c>
      <c r="S264" s="423">
        <f t="shared" si="68"/>
        <v>43.314808499999998</v>
      </c>
      <c r="T264" s="422">
        <f t="shared" si="69"/>
        <v>52.637887109670586</v>
      </c>
      <c r="U264" s="423">
        <f t="shared" si="70"/>
        <v>2.2799999999999998</v>
      </c>
      <c r="V264" s="317"/>
      <c r="W264" s="322">
        <f t="shared" si="71"/>
        <v>7.0506737500000005</v>
      </c>
      <c r="X264" s="397">
        <f t="shared" si="72"/>
        <v>2.3335345001005758E-2</v>
      </c>
      <c r="Y264" s="398">
        <f t="shared" si="62"/>
        <v>7.1349042500000008</v>
      </c>
      <c r="Z264" s="396">
        <f t="shared" si="63"/>
        <v>1.1667672500502824E-2</v>
      </c>
    </row>
    <row r="265" spans="1:26" ht="15.75">
      <c r="A265" s="320"/>
      <c r="B265" s="24"/>
      <c r="C265" s="372" t="s">
        <v>152</v>
      </c>
      <c r="D265" s="10">
        <v>50</v>
      </c>
      <c r="E265" s="10" t="s">
        <v>14</v>
      </c>
      <c r="F265" s="10">
        <v>140</v>
      </c>
      <c r="G265" s="10" t="s">
        <v>14</v>
      </c>
      <c r="H265" s="10">
        <v>3</v>
      </c>
      <c r="I265" s="10"/>
      <c r="J265" s="10"/>
      <c r="K265" s="61"/>
      <c r="L265" s="435">
        <f t="shared" si="64"/>
        <v>8.605754039999999</v>
      </c>
      <c r="M265" s="436">
        <v>6000</v>
      </c>
      <c r="N265" s="423">
        <f t="shared" si="65"/>
        <v>51.63452423999999</v>
      </c>
      <c r="O265" s="12">
        <v>1</v>
      </c>
      <c r="P265" s="13">
        <v>1</v>
      </c>
      <c r="Q265" s="14">
        <f t="shared" si="66"/>
        <v>1</v>
      </c>
      <c r="R265" s="422">
        <f t="shared" si="67"/>
        <v>6</v>
      </c>
      <c r="S265" s="423">
        <f t="shared" si="68"/>
        <v>51.63452423999999</v>
      </c>
      <c r="T265" s="422">
        <f t="shared" si="69"/>
        <v>44.156502525373135</v>
      </c>
      <c r="U265" s="423">
        <f t="shared" si="70"/>
        <v>2.2799999999999998</v>
      </c>
      <c r="V265" s="317"/>
      <c r="W265" s="322">
        <f t="shared" si="71"/>
        <v>8.363170199999999</v>
      </c>
      <c r="X265" s="397">
        <f t="shared" si="72"/>
        <v>2.8188563009407086E-2</v>
      </c>
      <c r="Y265" s="398">
        <f t="shared" si="62"/>
        <v>8.4844621199999999</v>
      </c>
      <c r="Z265" s="396">
        <f t="shared" si="63"/>
        <v>1.4094281504703488E-2</v>
      </c>
    </row>
    <row r="266" spans="1:26" ht="15.75">
      <c r="A266" s="320"/>
      <c r="B266" s="24"/>
      <c r="C266" s="372" t="s">
        <v>152</v>
      </c>
      <c r="D266" s="10">
        <v>50</v>
      </c>
      <c r="E266" s="10" t="s">
        <v>14</v>
      </c>
      <c r="F266" s="10">
        <v>140</v>
      </c>
      <c r="G266" s="10" t="s">
        <v>14</v>
      </c>
      <c r="H266" s="10">
        <v>3.5</v>
      </c>
      <c r="I266" s="10"/>
      <c r="J266" s="10"/>
      <c r="K266" s="61"/>
      <c r="L266" s="435">
        <f t="shared" si="64"/>
        <v>9.9733041099999991</v>
      </c>
      <c r="M266" s="436">
        <v>6000</v>
      </c>
      <c r="N266" s="423">
        <f t="shared" si="65"/>
        <v>59.839824659999991</v>
      </c>
      <c r="O266" s="12">
        <v>1</v>
      </c>
      <c r="P266" s="13">
        <v>1</v>
      </c>
      <c r="Q266" s="14">
        <f t="shared" si="66"/>
        <v>1</v>
      </c>
      <c r="R266" s="422">
        <f t="shared" si="67"/>
        <v>6</v>
      </c>
      <c r="S266" s="423">
        <f t="shared" si="68"/>
        <v>59.839824659999991</v>
      </c>
      <c r="T266" s="422">
        <f t="shared" si="69"/>
        <v>38.101715921705711</v>
      </c>
      <c r="U266" s="423">
        <f t="shared" si="70"/>
        <v>2.2799999999999994</v>
      </c>
      <c r="V266" s="317"/>
      <c r="W266" s="322">
        <f t="shared" si="71"/>
        <v>9.643120549999999</v>
      </c>
      <c r="X266" s="397">
        <f t="shared" si="72"/>
        <v>3.3106737381940698E-2</v>
      </c>
      <c r="Y266" s="398">
        <f t="shared" si="62"/>
        <v>9.8082123299999999</v>
      </c>
      <c r="Z266" s="396">
        <f t="shared" si="63"/>
        <v>1.6553368690970238E-2</v>
      </c>
    </row>
    <row r="267" spans="1:26" ht="15.75">
      <c r="A267" s="320"/>
      <c r="B267" s="24"/>
      <c r="C267" s="372" t="s">
        <v>152</v>
      </c>
      <c r="D267" s="10">
        <v>50</v>
      </c>
      <c r="E267" s="10" t="s">
        <v>14</v>
      </c>
      <c r="F267" s="10">
        <v>140</v>
      </c>
      <c r="G267" s="10" t="s">
        <v>14</v>
      </c>
      <c r="H267" s="10">
        <v>4</v>
      </c>
      <c r="I267" s="10"/>
      <c r="J267" s="10"/>
      <c r="K267" s="61"/>
      <c r="L267" s="435">
        <f t="shared" si="64"/>
        <v>11.32178496</v>
      </c>
      <c r="M267" s="436">
        <v>6000</v>
      </c>
      <c r="N267" s="423">
        <f t="shared" si="65"/>
        <v>67.930709759999999</v>
      </c>
      <c r="O267" s="12">
        <v>1</v>
      </c>
      <c r="P267" s="13">
        <v>1</v>
      </c>
      <c r="Q267" s="14">
        <f t="shared" si="66"/>
        <v>1</v>
      </c>
      <c r="R267" s="422">
        <f t="shared" si="67"/>
        <v>6</v>
      </c>
      <c r="S267" s="423">
        <f t="shared" si="68"/>
        <v>67.930709759999999</v>
      </c>
      <c r="T267" s="422">
        <f t="shared" si="69"/>
        <v>33.563612216849592</v>
      </c>
      <c r="U267" s="423">
        <f t="shared" si="70"/>
        <v>2.2799999999999994</v>
      </c>
      <c r="V267" s="317"/>
      <c r="W267" s="322">
        <f t="shared" si="71"/>
        <v>10.890524800000001</v>
      </c>
      <c r="X267" s="397">
        <f t="shared" si="72"/>
        <v>3.8091180986359108E-2</v>
      </c>
      <c r="Y267" s="398">
        <f t="shared" si="62"/>
        <v>11.10615488</v>
      </c>
      <c r="Z267" s="396">
        <f t="shared" si="63"/>
        <v>1.9045590493179665E-2</v>
      </c>
    </row>
    <row r="268" spans="1:26" ht="15.75">
      <c r="A268" s="320"/>
      <c r="B268" s="24"/>
      <c r="C268" s="372" t="s">
        <v>152</v>
      </c>
      <c r="D268" s="10">
        <v>50</v>
      </c>
      <c r="E268" s="10" t="s">
        <v>14</v>
      </c>
      <c r="F268" s="10">
        <v>140</v>
      </c>
      <c r="G268" s="10" t="s">
        <v>14</v>
      </c>
      <c r="H268" s="10">
        <v>5</v>
      </c>
      <c r="I268" s="10"/>
      <c r="J268" s="10"/>
      <c r="K268" s="61"/>
      <c r="L268" s="435">
        <f t="shared" si="64"/>
        <v>13.961539</v>
      </c>
      <c r="M268" s="436">
        <v>6000</v>
      </c>
      <c r="N268" s="423">
        <f t="shared" si="65"/>
        <v>83.769233999999997</v>
      </c>
      <c r="O268" s="12">
        <v>1</v>
      </c>
      <c r="P268" s="13">
        <v>1</v>
      </c>
      <c r="Q268" s="14">
        <f t="shared" si="66"/>
        <v>1</v>
      </c>
      <c r="R268" s="422">
        <f t="shared" si="67"/>
        <v>6</v>
      </c>
      <c r="S268" s="423">
        <f t="shared" si="68"/>
        <v>83.769233999999997</v>
      </c>
      <c r="T268" s="422">
        <f t="shared" si="69"/>
        <v>27.21762980427874</v>
      </c>
      <c r="U268" s="423">
        <f t="shared" si="70"/>
        <v>2.2799999999999998</v>
      </c>
      <c r="V268" s="317"/>
      <c r="W268" s="322">
        <f t="shared" si="71"/>
        <v>13.287695000000001</v>
      </c>
      <c r="X268" s="397">
        <f t="shared" si="72"/>
        <v>4.8264306678511559E-2</v>
      </c>
      <c r="Y268" s="398">
        <f t="shared" si="62"/>
        <v>13.624617000000001</v>
      </c>
      <c r="Z268" s="396">
        <f t="shared" si="63"/>
        <v>2.413215333925578E-2</v>
      </c>
    </row>
    <row r="269" spans="1:26" ht="15.75">
      <c r="A269" s="320"/>
      <c r="B269" s="24"/>
      <c r="C269" s="372" t="s">
        <v>152</v>
      </c>
      <c r="D269" s="10">
        <v>50</v>
      </c>
      <c r="E269" s="10" t="s">
        <v>14</v>
      </c>
      <c r="F269" s="10">
        <v>140</v>
      </c>
      <c r="G269" s="10" t="s">
        <v>14</v>
      </c>
      <c r="H269" s="10">
        <v>6</v>
      </c>
      <c r="I269" s="10"/>
      <c r="J269" s="10"/>
      <c r="K269" s="61"/>
      <c r="L269" s="435">
        <f t="shared" si="64"/>
        <v>16.52501616</v>
      </c>
      <c r="M269" s="436">
        <v>6000</v>
      </c>
      <c r="N269" s="423">
        <f t="shared" si="65"/>
        <v>99.150096959999999</v>
      </c>
      <c r="O269" s="12">
        <v>1</v>
      </c>
      <c r="P269" s="13">
        <v>1</v>
      </c>
      <c r="Q269" s="14">
        <f t="shared" si="66"/>
        <v>1</v>
      </c>
      <c r="R269" s="422">
        <f t="shared" si="67"/>
        <v>6</v>
      </c>
      <c r="S269" s="423">
        <f t="shared" si="68"/>
        <v>99.150096959999999</v>
      </c>
      <c r="T269" s="422">
        <f t="shared" si="69"/>
        <v>22.995438934566224</v>
      </c>
      <c r="U269" s="423">
        <f t="shared" si="70"/>
        <v>2.2799999999999998</v>
      </c>
      <c r="V269" s="317"/>
      <c r="W269" s="322">
        <f t="shared" si="71"/>
        <v>15.554680799999998</v>
      </c>
      <c r="X269" s="397">
        <f t="shared" si="72"/>
        <v>5.871917767613255E-2</v>
      </c>
      <c r="Y269" s="398">
        <f t="shared" si="62"/>
        <v>16.03984848</v>
      </c>
      <c r="Z269" s="396">
        <f t="shared" si="63"/>
        <v>2.935958883806622E-2</v>
      </c>
    </row>
    <row r="270" spans="1:26" ht="15.75">
      <c r="A270" s="320"/>
      <c r="B270" s="24"/>
      <c r="C270" s="372" t="s">
        <v>152</v>
      </c>
      <c r="D270" s="10">
        <v>50</v>
      </c>
      <c r="E270" s="10" t="s">
        <v>14</v>
      </c>
      <c r="F270" s="10">
        <v>150</v>
      </c>
      <c r="G270" s="10" t="s">
        <v>14</v>
      </c>
      <c r="H270" s="10">
        <v>2</v>
      </c>
      <c r="I270" s="10"/>
      <c r="J270" s="10"/>
      <c r="K270" s="61"/>
      <c r="L270" s="435">
        <f t="shared" si="64"/>
        <v>6.1274462400000003</v>
      </c>
      <c r="M270" s="436">
        <v>6000</v>
      </c>
      <c r="N270" s="423">
        <f t="shared" si="65"/>
        <v>36.76467744</v>
      </c>
      <c r="O270" s="12">
        <v>1</v>
      </c>
      <c r="P270" s="13">
        <v>1</v>
      </c>
      <c r="Q270" s="14">
        <f t="shared" si="66"/>
        <v>1</v>
      </c>
      <c r="R270" s="422">
        <f t="shared" si="67"/>
        <v>6</v>
      </c>
      <c r="S270" s="423">
        <f t="shared" si="68"/>
        <v>36.76467744</v>
      </c>
      <c r="T270" s="422">
        <f t="shared" si="69"/>
        <v>65.280050502736032</v>
      </c>
      <c r="U270" s="423">
        <f t="shared" si="70"/>
        <v>2.4</v>
      </c>
      <c r="V270" s="317"/>
      <c r="W270" s="322">
        <f t="shared" si="71"/>
        <v>6.0196312000000001</v>
      </c>
      <c r="X270" s="397">
        <f t="shared" si="72"/>
        <v>1.7595428140386282E-2</v>
      </c>
      <c r="Y270" s="398">
        <f t="shared" si="62"/>
        <v>6.0735387200000002</v>
      </c>
      <c r="Z270" s="396">
        <f t="shared" si="63"/>
        <v>8.7977140701931411E-3</v>
      </c>
    </row>
    <row r="271" spans="1:26" ht="15.75">
      <c r="A271" s="320"/>
      <c r="B271" s="24"/>
      <c r="C271" s="372" t="s">
        <v>152</v>
      </c>
      <c r="D271" s="10">
        <v>50</v>
      </c>
      <c r="E271" s="10" t="s">
        <v>14</v>
      </c>
      <c r="F271" s="10">
        <v>150</v>
      </c>
      <c r="G271" s="10" t="s">
        <v>14</v>
      </c>
      <c r="H271" s="10">
        <v>2.5</v>
      </c>
      <c r="I271" s="10"/>
      <c r="J271" s="10"/>
      <c r="K271" s="61"/>
      <c r="L271" s="435">
        <f t="shared" si="64"/>
        <v>7.6116347499999994</v>
      </c>
      <c r="M271" s="436">
        <v>6000</v>
      </c>
      <c r="N271" s="423">
        <f t="shared" si="65"/>
        <v>45.669808500000002</v>
      </c>
      <c r="O271" s="12">
        <v>1</v>
      </c>
      <c r="P271" s="13">
        <v>1</v>
      </c>
      <c r="Q271" s="14">
        <f t="shared" si="66"/>
        <v>1</v>
      </c>
      <c r="R271" s="422">
        <f t="shared" si="67"/>
        <v>6</v>
      </c>
      <c r="S271" s="423">
        <f t="shared" si="68"/>
        <v>45.669808500000002</v>
      </c>
      <c r="T271" s="422">
        <f t="shared" si="69"/>
        <v>52.551129046227558</v>
      </c>
      <c r="U271" s="423">
        <f t="shared" si="70"/>
        <v>2.4000000000000004</v>
      </c>
      <c r="V271" s="317"/>
      <c r="W271" s="322">
        <f t="shared" si="71"/>
        <v>7.4431737499999997</v>
      </c>
      <c r="X271" s="397">
        <f t="shared" si="72"/>
        <v>2.2132039375641344E-2</v>
      </c>
      <c r="Y271" s="398">
        <f t="shared" si="62"/>
        <v>7.52740425</v>
      </c>
      <c r="Z271" s="396">
        <f t="shared" si="63"/>
        <v>1.1066019687820616E-2</v>
      </c>
    </row>
    <row r="272" spans="1:26" ht="15.75">
      <c r="A272" s="320"/>
      <c r="B272" s="24"/>
      <c r="C272" s="372" t="s">
        <v>152</v>
      </c>
      <c r="D272" s="10">
        <v>50</v>
      </c>
      <c r="E272" s="10" t="s">
        <v>14</v>
      </c>
      <c r="F272" s="10">
        <v>150</v>
      </c>
      <c r="G272" s="10" t="s">
        <v>14</v>
      </c>
      <c r="H272" s="10">
        <v>3</v>
      </c>
      <c r="I272" s="10"/>
      <c r="J272" s="10"/>
      <c r="K272" s="61"/>
      <c r="L272" s="435">
        <f t="shared" si="64"/>
        <v>9.0767540399999991</v>
      </c>
      <c r="M272" s="436">
        <v>6000</v>
      </c>
      <c r="N272" s="423">
        <f t="shared" si="65"/>
        <v>54.460524239999991</v>
      </c>
      <c r="O272" s="12">
        <v>1</v>
      </c>
      <c r="P272" s="13">
        <v>1</v>
      </c>
      <c r="Q272" s="14">
        <f t="shared" si="66"/>
        <v>1</v>
      </c>
      <c r="R272" s="422">
        <f t="shared" si="67"/>
        <v>6</v>
      </c>
      <c r="S272" s="423">
        <f t="shared" si="68"/>
        <v>54.460524239999991</v>
      </c>
      <c r="T272" s="422">
        <f t="shared" si="69"/>
        <v>44.068617287331499</v>
      </c>
      <c r="U272" s="423">
        <f t="shared" si="70"/>
        <v>2.3999999999999995</v>
      </c>
      <c r="V272" s="317"/>
      <c r="W272" s="322">
        <f t="shared" si="71"/>
        <v>8.8341701999999991</v>
      </c>
      <c r="X272" s="397">
        <f t="shared" si="72"/>
        <v>2.6725836012628124E-2</v>
      </c>
      <c r="Y272" s="398">
        <f t="shared" si="62"/>
        <v>8.95546212</v>
      </c>
      <c r="Z272" s="396">
        <f t="shared" si="63"/>
        <v>1.3362918006313951E-2</v>
      </c>
    </row>
    <row r="273" spans="1:26" ht="15.75">
      <c r="A273" s="320"/>
      <c r="B273" s="24"/>
      <c r="C273" s="372" t="s">
        <v>152</v>
      </c>
      <c r="D273" s="10">
        <v>50</v>
      </c>
      <c r="E273" s="10" t="s">
        <v>14</v>
      </c>
      <c r="F273" s="10">
        <v>150</v>
      </c>
      <c r="G273" s="10" t="s">
        <v>14</v>
      </c>
      <c r="H273" s="10">
        <v>3.5</v>
      </c>
      <c r="I273" s="10"/>
      <c r="J273" s="10"/>
      <c r="K273" s="61"/>
      <c r="L273" s="435">
        <f t="shared" si="64"/>
        <v>10.522804109999999</v>
      </c>
      <c r="M273" s="436">
        <v>6000</v>
      </c>
      <c r="N273" s="423">
        <f t="shared" si="65"/>
        <v>63.136824659999995</v>
      </c>
      <c r="O273" s="12">
        <v>1</v>
      </c>
      <c r="P273" s="13">
        <v>1</v>
      </c>
      <c r="Q273" s="14">
        <f t="shared" si="66"/>
        <v>1</v>
      </c>
      <c r="R273" s="422">
        <f t="shared" si="67"/>
        <v>6</v>
      </c>
      <c r="S273" s="423">
        <f t="shared" si="68"/>
        <v>63.136824659999995</v>
      </c>
      <c r="T273" s="422">
        <f t="shared" si="69"/>
        <v>38.012681393533995</v>
      </c>
      <c r="U273" s="423">
        <f t="shared" si="70"/>
        <v>2.4</v>
      </c>
      <c r="V273" s="317"/>
      <c r="W273" s="322">
        <f t="shared" si="71"/>
        <v>10.192620549999999</v>
      </c>
      <c r="X273" s="397">
        <f t="shared" si="72"/>
        <v>3.1377906169157033E-2</v>
      </c>
      <c r="Y273" s="398">
        <f t="shared" si="62"/>
        <v>10.35771233</v>
      </c>
      <c r="Z273" s="396">
        <f t="shared" si="63"/>
        <v>1.5688953084578405E-2</v>
      </c>
    </row>
    <row r="274" spans="1:26" ht="15.75">
      <c r="A274" s="320"/>
      <c r="B274" s="24"/>
      <c r="C274" s="372" t="s">
        <v>152</v>
      </c>
      <c r="D274" s="10">
        <v>50</v>
      </c>
      <c r="E274" s="10" t="s">
        <v>14</v>
      </c>
      <c r="F274" s="10">
        <v>150</v>
      </c>
      <c r="G274" s="10" t="s">
        <v>14</v>
      </c>
      <c r="H274" s="10">
        <v>4</v>
      </c>
      <c r="I274" s="10"/>
      <c r="J274" s="10"/>
      <c r="K274" s="61"/>
      <c r="L274" s="435">
        <f t="shared" si="64"/>
        <v>11.949784959999999</v>
      </c>
      <c r="M274" s="436">
        <v>6000</v>
      </c>
      <c r="N274" s="423">
        <f t="shared" si="65"/>
        <v>71.69870976</v>
      </c>
      <c r="O274" s="12">
        <v>1</v>
      </c>
      <c r="P274" s="13">
        <v>1</v>
      </c>
      <c r="Q274" s="14">
        <f t="shared" si="66"/>
        <v>1</v>
      </c>
      <c r="R274" s="422">
        <f t="shared" si="67"/>
        <v>6</v>
      </c>
      <c r="S274" s="423">
        <f t="shared" si="68"/>
        <v>71.69870976</v>
      </c>
      <c r="T274" s="422">
        <f t="shared" si="69"/>
        <v>33.473405700515642</v>
      </c>
      <c r="U274" s="423">
        <f t="shared" si="70"/>
        <v>2.4000000000000004</v>
      </c>
      <c r="V274" s="317"/>
      <c r="W274" s="322">
        <f t="shared" si="71"/>
        <v>11.5185248</v>
      </c>
      <c r="X274" s="397">
        <f t="shared" si="72"/>
        <v>3.6089365745373136E-2</v>
      </c>
      <c r="Y274" s="398">
        <f t="shared" si="62"/>
        <v>11.734154879999998</v>
      </c>
      <c r="Z274" s="396">
        <f t="shared" si="63"/>
        <v>1.8044682872686679E-2</v>
      </c>
    </row>
    <row r="275" spans="1:26" ht="15.75">
      <c r="A275" s="320"/>
      <c r="B275" s="24"/>
      <c r="C275" s="372" t="s">
        <v>152</v>
      </c>
      <c r="D275" s="10">
        <v>50</v>
      </c>
      <c r="E275" s="10" t="s">
        <v>14</v>
      </c>
      <c r="F275" s="10">
        <v>150</v>
      </c>
      <c r="G275" s="10" t="s">
        <v>14</v>
      </c>
      <c r="H275" s="10">
        <v>5</v>
      </c>
      <c r="I275" s="10"/>
      <c r="J275" s="10"/>
      <c r="K275" s="61"/>
      <c r="L275" s="435">
        <f t="shared" si="64"/>
        <v>14.746538999999999</v>
      </c>
      <c r="M275" s="436">
        <v>6000</v>
      </c>
      <c r="N275" s="423">
        <f t="shared" si="65"/>
        <v>88.479233999999991</v>
      </c>
      <c r="O275" s="12">
        <v>1</v>
      </c>
      <c r="P275" s="13">
        <v>1</v>
      </c>
      <c r="Q275" s="14">
        <f t="shared" si="66"/>
        <v>1</v>
      </c>
      <c r="R275" s="422">
        <f t="shared" si="67"/>
        <v>6</v>
      </c>
      <c r="S275" s="423">
        <f t="shared" si="68"/>
        <v>88.479233999999991</v>
      </c>
      <c r="T275" s="422">
        <f t="shared" si="69"/>
        <v>27.125008790198162</v>
      </c>
      <c r="U275" s="423">
        <f t="shared" si="70"/>
        <v>2.4</v>
      </c>
      <c r="V275" s="317"/>
      <c r="W275" s="322">
        <f t="shared" si="71"/>
        <v>14.072695</v>
      </c>
      <c r="X275" s="397">
        <f t="shared" si="72"/>
        <v>4.5695061058055653E-2</v>
      </c>
      <c r="Y275" s="398">
        <f t="shared" si="62"/>
        <v>14.409616999999999</v>
      </c>
      <c r="Z275" s="396">
        <f t="shared" si="63"/>
        <v>2.2847530529027882E-2</v>
      </c>
    </row>
    <row r="276" spans="1:26" ht="15.75">
      <c r="A276" s="320"/>
      <c r="B276" s="24"/>
      <c r="C276" s="372" t="s">
        <v>152</v>
      </c>
      <c r="D276" s="10">
        <v>50</v>
      </c>
      <c r="E276" s="10" t="s">
        <v>14</v>
      </c>
      <c r="F276" s="10">
        <v>150</v>
      </c>
      <c r="G276" s="10" t="s">
        <v>14</v>
      </c>
      <c r="H276" s="10">
        <v>6</v>
      </c>
      <c r="I276" s="10"/>
      <c r="J276" s="10"/>
      <c r="K276" s="61"/>
      <c r="L276" s="435">
        <f t="shared" si="64"/>
        <v>17.46701616</v>
      </c>
      <c r="M276" s="436">
        <v>6000</v>
      </c>
      <c r="N276" s="423">
        <f t="shared" si="65"/>
        <v>104.80209696</v>
      </c>
      <c r="O276" s="12">
        <v>1</v>
      </c>
      <c r="P276" s="13">
        <v>1</v>
      </c>
      <c r="Q276" s="14">
        <f t="shared" si="66"/>
        <v>1</v>
      </c>
      <c r="R276" s="422">
        <f t="shared" si="67"/>
        <v>6</v>
      </c>
      <c r="S276" s="423">
        <f t="shared" si="68"/>
        <v>104.80209696</v>
      </c>
      <c r="T276" s="422">
        <f t="shared" si="69"/>
        <v>22.900305142901981</v>
      </c>
      <c r="U276" s="423">
        <f t="shared" si="70"/>
        <v>2.4</v>
      </c>
      <c r="V276" s="317"/>
      <c r="W276" s="322">
        <f t="shared" si="71"/>
        <v>16.4966808</v>
      </c>
      <c r="X276" s="397">
        <f t="shared" si="72"/>
        <v>5.5552439587369107E-2</v>
      </c>
      <c r="Y276" s="398">
        <f t="shared" ref="Y276:Y339" si="73">(D276+F276-2*H276)*2*H276*7.85/1000-0.8584*3*H276*H276*7.85/1000</f>
        <v>16.98184848</v>
      </c>
      <c r="Z276" s="396">
        <f t="shared" ref="Z276:Z339" si="74">1-Y276/L276</f>
        <v>2.7776219793684609E-2</v>
      </c>
    </row>
    <row r="277" spans="1:26" ht="15.75">
      <c r="A277" s="320"/>
      <c r="B277" s="24"/>
      <c r="C277" s="372" t="s">
        <v>152</v>
      </c>
      <c r="D277" s="10">
        <v>60</v>
      </c>
      <c r="E277" s="10" t="s">
        <v>14</v>
      </c>
      <c r="F277" s="10">
        <v>70</v>
      </c>
      <c r="G277" s="10" t="s">
        <v>14</v>
      </c>
      <c r="H277" s="10">
        <v>2</v>
      </c>
      <c r="I277" s="10"/>
      <c r="J277" s="10"/>
      <c r="K277" s="61"/>
      <c r="L277" s="435">
        <f t="shared" si="64"/>
        <v>3.9294462399999994</v>
      </c>
      <c r="M277" s="436">
        <v>6000</v>
      </c>
      <c r="N277" s="423">
        <f t="shared" si="65"/>
        <v>23.576677439999997</v>
      </c>
      <c r="O277" s="12">
        <v>1</v>
      </c>
      <c r="P277" s="13">
        <v>1</v>
      </c>
      <c r="Q277" s="14">
        <f t="shared" si="66"/>
        <v>1</v>
      </c>
      <c r="R277" s="422">
        <f t="shared" si="67"/>
        <v>6</v>
      </c>
      <c r="S277" s="423">
        <f t="shared" si="68"/>
        <v>23.576677439999997</v>
      </c>
      <c r="T277" s="422">
        <f t="shared" si="69"/>
        <v>66.167084143642597</v>
      </c>
      <c r="U277" s="423">
        <f t="shared" si="70"/>
        <v>1.56</v>
      </c>
      <c r="V277" s="317"/>
      <c r="W277" s="322">
        <f t="shared" si="71"/>
        <v>3.8216311999999997</v>
      </c>
      <c r="X277" s="397">
        <f t="shared" si="72"/>
        <v>2.7437718552423718E-2</v>
      </c>
      <c r="Y277" s="398">
        <f t="shared" si="73"/>
        <v>3.8755387199999993</v>
      </c>
      <c r="Z277" s="396">
        <f t="shared" si="74"/>
        <v>1.371885927621197E-2</v>
      </c>
    </row>
    <row r="278" spans="1:26" ht="15.75">
      <c r="A278" s="320"/>
      <c r="B278" s="24"/>
      <c r="C278" s="372" t="s">
        <v>152</v>
      </c>
      <c r="D278" s="10">
        <v>60</v>
      </c>
      <c r="E278" s="10" t="s">
        <v>14</v>
      </c>
      <c r="F278" s="10">
        <v>70</v>
      </c>
      <c r="G278" s="10" t="s">
        <v>14</v>
      </c>
      <c r="H278" s="10">
        <v>2.5</v>
      </c>
      <c r="I278" s="10"/>
      <c r="J278" s="10"/>
      <c r="K278" s="61"/>
      <c r="L278" s="435">
        <f t="shared" ref="L278:L341" si="75">(D278+F278-2*H278)*2*H278*7.85/1000-0.8584*1*H278*H278*7.85/1000</f>
        <v>4.8641347499999998</v>
      </c>
      <c r="M278" s="436">
        <v>6000</v>
      </c>
      <c r="N278" s="423">
        <f t="shared" si="65"/>
        <v>29.184808499999999</v>
      </c>
      <c r="O278" s="12">
        <v>1</v>
      </c>
      <c r="P278" s="13">
        <v>1</v>
      </c>
      <c r="Q278" s="14">
        <f t="shared" si="66"/>
        <v>1</v>
      </c>
      <c r="R278" s="422">
        <f t="shared" si="67"/>
        <v>6</v>
      </c>
      <c r="S278" s="423">
        <f t="shared" si="68"/>
        <v>29.184808499999999</v>
      </c>
      <c r="T278" s="422">
        <f t="shared" si="69"/>
        <v>53.452466546079961</v>
      </c>
      <c r="U278" s="423">
        <f t="shared" si="70"/>
        <v>1.56</v>
      </c>
      <c r="V278" s="317"/>
      <c r="W278" s="322">
        <f t="shared" si="71"/>
        <v>4.6956737500000001</v>
      </c>
      <c r="X278" s="397">
        <f t="shared" si="72"/>
        <v>3.4633292180073716E-2</v>
      </c>
      <c r="Y278" s="398">
        <f t="shared" si="73"/>
        <v>4.7799042500000004</v>
      </c>
      <c r="Z278" s="396">
        <f t="shared" si="74"/>
        <v>1.7316646090036802E-2</v>
      </c>
    </row>
    <row r="279" spans="1:26" ht="15.75">
      <c r="A279" s="320"/>
      <c r="B279" s="24"/>
      <c r="C279" s="372" t="s">
        <v>152</v>
      </c>
      <c r="D279" s="10">
        <v>60</v>
      </c>
      <c r="E279" s="10" t="s">
        <v>14</v>
      </c>
      <c r="F279" s="10">
        <v>70</v>
      </c>
      <c r="G279" s="10" t="s">
        <v>14</v>
      </c>
      <c r="H279" s="10">
        <v>3</v>
      </c>
      <c r="I279" s="10"/>
      <c r="J279" s="10"/>
      <c r="K279" s="61"/>
      <c r="L279" s="435">
        <f t="shared" si="75"/>
        <v>5.7797540400000003</v>
      </c>
      <c r="M279" s="436">
        <v>6000</v>
      </c>
      <c r="N279" s="423">
        <f t="shared" si="65"/>
        <v>34.678524240000002</v>
      </c>
      <c r="O279" s="12">
        <v>1</v>
      </c>
      <c r="P279" s="13">
        <v>1</v>
      </c>
      <c r="Q279" s="14">
        <f t="shared" si="66"/>
        <v>1</v>
      </c>
      <c r="R279" s="422">
        <f t="shared" si="67"/>
        <v>6</v>
      </c>
      <c r="S279" s="423">
        <f t="shared" si="68"/>
        <v>34.678524240000002</v>
      </c>
      <c r="T279" s="422">
        <f t="shared" si="69"/>
        <v>44.984613220669161</v>
      </c>
      <c r="U279" s="423">
        <f t="shared" si="70"/>
        <v>1.56</v>
      </c>
      <c r="V279" s="317"/>
      <c r="W279" s="322">
        <f t="shared" si="71"/>
        <v>5.5371702000000003</v>
      </c>
      <c r="X279" s="397">
        <f t="shared" si="72"/>
        <v>4.1971308523018003E-2</v>
      </c>
      <c r="Y279" s="398">
        <f t="shared" si="73"/>
        <v>5.6584621200000003</v>
      </c>
      <c r="Z279" s="396">
        <f t="shared" si="74"/>
        <v>2.0985654261509001E-2</v>
      </c>
    </row>
    <row r="280" spans="1:26" ht="15.75">
      <c r="A280" s="320"/>
      <c r="B280" s="24"/>
      <c r="C280" s="372" t="s">
        <v>152</v>
      </c>
      <c r="D280" s="10">
        <v>60</v>
      </c>
      <c r="E280" s="10" t="s">
        <v>14</v>
      </c>
      <c r="F280" s="10">
        <v>70</v>
      </c>
      <c r="G280" s="10" t="s">
        <v>14</v>
      </c>
      <c r="H280" s="10">
        <v>3.5</v>
      </c>
      <c r="I280" s="10"/>
      <c r="J280" s="10"/>
      <c r="K280" s="61"/>
      <c r="L280" s="435">
        <f t="shared" si="75"/>
        <v>6.6763041100000002</v>
      </c>
      <c r="M280" s="436">
        <v>6000</v>
      </c>
      <c r="N280" s="423">
        <f t="shared" si="65"/>
        <v>40.057824660000001</v>
      </c>
      <c r="O280" s="12">
        <v>1</v>
      </c>
      <c r="P280" s="13">
        <v>1</v>
      </c>
      <c r="Q280" s="14">
        <f t="shared" si="66"/>
        <v>1</v>
      </c>
      <c r="R280" s="422">
        <f t="shared" si="67"/>
        <v>6</v>
      </c>
      <c r="S280" s="423">
        <f t="shared" si="68"/>
        <v>40.057824660000001</v>
      </c>
      <c r="T280" s="422">
        <f t="shared" si="69"/>
        <v>38.94370234132429</v>
      </c>
      <c r="U280" s="423">
        <f t="shared" si="70"/>
        <v>1.56</v>
      </c>
      <c r="V280" s="317"/>
      <c r="W280" s="322">
        <f t="shared" si="71"/>
        <v>6.3461205500000002</v>
      </c>
      <c r="X280" s="397">
        <f t="shared" si="72"/>
        <v>4.9456039533226082E-2</v>
      </c>
      <c r="Y280" s="398">
        <f t="shared" si="73"/>
        <v>6.5112123299999993</v>
      </c>
      <c r="Z280" s="396">
        <f t="shared" si="74"/>
        <v>2.4728019766613207E-2</v>
      </c>
    </row>
    <row r="281" spans="1:26" ht="15.75">
      <c r="A281" s="320"/>
      <c r="B281" s="24"/>
      <c r="C281" s="372" t="s">
        <v>152</v>
      </c>
      <c r="D281" s="10">
        <v>60</v>
      </c>
      <c r="E281" s="10" t="s">
        <v>14</v>
      </c>
      <c r="F281" s="10">
        <v>70</v>
      </c>
      <c r="G281" s="10" t="s">
        <v>14</v>
      </c>
      <c r="H281" s="10">
        <v>4</v>
      </c>
      <c r="I281" s="10"/>
      <c r="J281" s="10"/>
      <c r="K281" s="61"/>
      <c r="L281" s="435">
        <f t="shared" si="75"/>
        <v>7.5537849599999989</v>
      </c>
      <c r="M281" s="436">
        <v>6000</v>
      </c>
      <c r="N281" s="423">
        <f t="shared" si="65"/>
        <v>45.322709759999988</v>
      </c>
      <c r="O281" s="12">
        <v>1</v>
      </c>
      <c r="P281" s="13">
        <v>1</v>
      </c>
      <c r="Q281" s="14">
        <f t="shared" si="66"/>
        <v>1</v>
      </c>
      <c r="R281" s="422">
        <f t="shared" si="67"/>
        <v>6</v>
      </c>
      <c r="S281" s="423">
        <f t="shared" si="68"/>
        <v>45.322709759999988</v>
      </c>
      <c r="T281" s="422">
        <f t="shared" si="69"/>
        <v>34.419830770506877</v>
      </c>
      <c r="U281" s="423">
        <f t="shared" si="70"/>
        <v>1.56</v>
      </c>
      <c r="V281" s="317"/>
      <c r="W281" s="322">
        <f t="shared" si="71"/>
        <v>7.122524799999999</v>
      </c>
      <c r="X281" s="397">
        <f t="shared" si="72"/>
        <v>5.7091929712545064E-2</v>
      </c>
      <c r="Y281" s="398">
        <f t="shared" si="73"/>
        <v>7.3381548799999994</v>
      </c>
      <c r="Z281" s="396">
        <f t="shared" si="74"/>
        <v>2.8545964856272477E-2</v>
      </c>
    </row>
    <row r="282" spans="1:26" ht="15.75">
      <c r="A282" s="320"/>
      <c r="B282" s="24"/>
      <c r="C282" s="372" t="s">
        <v>152</v>
      </c>
      <c r="D282" s="10">
        <v>60</v>
      </c>
      <c r="E282" s="10" t="s">
        <v>14</v>
      </c>
      <c r="F282" s="10">
        <v>70</v>
      </c>
      <c r="G282" s="10" t="s">
        <v>14</v>
      </c>
      <c r="H282" s="10">
        <v>5</v>
      </c>
      <c r="I282" s="10"/>
      <c r="J282" s="10"/>
      <c r="K282" s="61"/>
      <c r="L282" s="435">
        <f t="shared" si="75"/>
        <v>9.2515389999999993</v>
      </c>
      <c r="M282" s="436">
        <v>6000</v>
      </c>
      <c r="N282" s="423">
        <f t="shared" si="65"/>
        <v>55.509233999999999</v>
      </c>
      <c r="O282" s="12">
        <v>1</v>
      </c>
      <c r="P282" s="13">
        <v>1</v>
      </c>
      <c r="Q282" s="14">
        <f t="shared" si="66"/>
        <v>1</v>
      </c>
      <c r="R282" s="422">
        <f t="shared" si="67"/>
        <v>6</v>
      </c>
      <c r="S282" s="423">
        <f t="shared" si="68"/>
        <v>55.509233999999999</v>
      </c>
      <c r="T282" s="422">
        <f t="shared" si="69"/>
        <v>28.103432304614401</v>
      </c>
      <c r="U282" s="423">
        <f t="shared" si="70"/>
        <v>1.56</v>
      </c>
      <c r="V282" s="317"/>
      <c r="W282" s="322">
        <f t="shared" si="71"/>
        <v>8.5776950000000003</v>
      </c>
      <c r="X282" s="397">
        <f t="shared" si="72"/>
        <v>7.2835881684117587E-2</v>
      </c>
      <c r="Y282" s="398">
        <f t="shared" si="73"/>
        <v>8.9146169999999998</v>
      </c>
      <c r="Z282" s="396">
        <f t="shared" si="74"/>
        <v>3.6417940842058738E-2</v>
      </c>
    </row>
    <row r="283" spans="1:26" ht="15.75">
      <c r="A283" s="320"/>
      <c r="B283" s="24"/>
      <c r="C283" s="372" t="s">
        <v>152</v>
      </c>
      <c r="D283" s="10">
        <v>60</v>
      </c>
      <c r="E283" s="10" t="s">
        <v>14</v>
      </c>
      <c r="F283" s="10">
        <v>70</v>
      </c>
      <c r="G283" s="10" t="s">
        <v>14</v>
      </c>
      <c r="H283" s="10">
        <v>6</v>
      </c>
      <c r="I283" s="10"/>
      <c r="J283" s="10"/>
      <c r="K283" s="61"/>
      <c r="L283" s="435">
        <f t="shared" si="75"/>
        <v>10.873016160000001</v>
      </c>
      <c r="M283" s="436">
        <v>6000</v>
      </c>
      <c r="N283" s="423">
        <f t="shared" si="65"/>
        <v>65.238096960000007</v>
      </c>
      <c r="O283" s="12">
        <v>1</v>
      </c>
      <c r="P283" s="13">
        <v>1</v>
      </c>
      <c r="Q283" s="14">
        <f t="shared" si="66"/>
        <v>1</v>
      </c>
      <c r="R283" s="422">
        <f t="shared" si="67"/>
        <v>6</v>
      </c>
      <c r="S283" s="423">
        <f t="shared" si="68"/>
        <v>65.238096960000007</v>
      </c>
      <c r="T283" s="422">
        <f t="shared" si="69"/>
        <v>23.912408127976146</v>
      </c>
      <c r="U283" s="423">
        <f t="shared" si="70"/>
        <v>1.56</v>
      </c>
      <c r="V283" s="317"/>
      <c r="W283" s="322">
        <f t="shared" si="71"/>
        <v>9.9026808000000006</v>
      </c>
      <c r="X283" s="397">
        <f t="shared" si="72"/>
        <v>8.924251980510256E-2</v>
      </c>
      <c r="Y283" s="398">
        <f t="shared" si="73"/>
        <v>10.387848480000001</v>
      </c>
      <c r="Z283" s="396">
        <f t="shared" si="74"/>
        <v>4.462125990255128E-2</v>
      </c>
    </row>
    <row r="284" spans="1:26" ht="15.75">
      <c r="A284" s="320"/>
      <c r="B284" s="24"/>
      <c r="C284" s="372" t="s">
        <v>152</v>
      </c>
      <c r="D284" s="10">
        <v>60</v>
      </c>
      <c r="E284" s="10" t="s">
        <v>14</v>
      </c>
      <c r="F284" s="10">
        <v>80</v>
      </c>
      <c r="G284" s="10" t="s">
        <v>14</v>
      </c>
      <c r="H284" s="10">
        <v>2</v>
      </c>
      <c r="I284" s="10"/>
      <c r="J284" s="10"/>
      <c r="K284" s="61"/>
      <c r="L284" s="435">
        <f t="shared" si="75"/>
        <v>4.2434462399999999</v>
      </c>
      <c r="M284" s="436">
        <v>6000</v>
      </c>
      <c r="N284" s="423">
        <f t="shared" si="65"/>
        <v>25.460677439999998</v>
      </c>
      <c r="O284" s="12">
        <v>1</v>
      </c>
      <c r="P284" s="13">
        <v>1</v>
      </c>
      <c r="Q284" s="14">
        <f t="shared" si="66"/>
        <v>1</v>
      </c>
      <c r="R284" s="422">
        <f t="shared" si="67"/>
        <v>6</v>
      </c>
      <c r="S284" s="423">
        <f t="shared" si="68"/>
        <v>25.460677439999998</v>
      </c>
      <c r="T284" s="422">
        <f t="shared" si="69"/>
        <v>65.984104466939115</v>
      </c>
      <c r="U284" s="423">
        <f t="shared" si="70"/>
        <v>1.6799999999999997</v>
      </c>
      <c r="V284" s="317"/>
      <c r="W284" s="322">
        <f t="shared" si="71"/>
        <v>4.1356311999999997</v>
      </c>
      <c r="X284" s="397">
        <f t="shared" si="72"/>
        <v>2.5407424508811505E-2</v>
      </c>
      <c r="Y284" s="398">
        <f t="shared" si="73"/>
        <v>4.1895387199999998</v>
      </c>
      <c r="Z284" s="396">
        <f t="shared" si="74"/>
        <v>1.2703712254405808E-2</v>
      </c>
    </row>
    <row r="285" spans="1:26" ht="15.75">
      <c r="A285" s="320"/>
      <c r="B285" s="24"/>
      <c r="C285" s="372" t="s">
        <v>152</v>
      </c>
      <c r="D285" s="10">
        <v>60</v>
      </c>
      <c r="E285" s="10" t="s">
        <v>14</v>
      </c>
      <c r="F285" s="10">
        <v>80</v>
      </c>
      <c r="G285" s="10" t="s">
        <v>14</v>
      </c>
      <c r="H285" s="10">
        <v>2.5</v>
      </c>
      <c r="I285" s="10"/>
      <c r="J285" s="10"/>
      <c r="K285" s="61"/>
      <c r="L285" s="435">
        <f t="shared" si="75"/>
        <v>5.2566347499999999</v>
      </c>
      <c r="M285" s="436">
        <v>6000</v>
      </c>
      <c r="N285" s="423">
        <f t="shared" si="65"/>
        <v>31.539808499999999</v>
      </c>
      <c r="O285" s="12">
        <v>1</v>
      </c>
      <c r="P285" s="13">
        <v>1</v>
      </c>
      <c r="Q285" s="14">
        <f t="shared" si="66"/>
        <v>1</v>
      </c>
      <c r="R285" s="422">
        <f t="shared" si="67"/>
        <v>6</v>
      </c>
      <c r="S285" s="423">
        <f t="shared" si="68"/>
        <v>31.539808499999999</v>
      </c>
      <c r="T285" s="422">
        <f t="shared" si="69"/>
        <v>53.266017769258177</v>
      </c>
      <c r="U285" s="423">
        <f t="shared" si="70"/>
        <v>1.68</v>
      </c>
      <c r="V285" s="317"/>
      <c r="W285" s="322">
        <f t="shared" si="71"/>
        <v>5.0881737500000002</v>
      </c>
      <c r="X285" s="397">
        <f t="shared" si="72"/>
        <v>3.2047309355096365E-2</v>
      </c>
      <c r="Y285" s="398">
        <f t="shared" si="73"/>
        <v>5.1724042500000005</v>
      </c>
      <c r="Z285" s="396">
        <f t="shared" si="74"/>
        <v>1.6023654677548071E-2</v>
      </c>
    </row>
    <row r="286" spans="1:26" ht="15.75">
      <c r="A286" s="320"/>
      <c r="B286" s="24"/>
      <c r="C286" s="372" t="s">
        <v>152</v>
      </c>
      <c r="D286" s="10">
        <v>60</v>
      </c>
      <c r="E286" s="10" t="s">
        <v>14</v>
      </c>
      <c r="F286" s="10">
        <v>80</v>
      </c>
      <c r="G286" s="10" t="s">
        <v>14</v>
      </c>
      <c r="H286" s="10">
        <v>3</v>
      </c>
      <c r="I286" s="10"/>
      <c r="J286" s="10"/>
      <c r="K286" s="61"/>
      <c r="L286" s="435">
        <f t="shared" si="75"/>
        <v>6.2507540400000003</v>
      </c>
      <c r="M286" s="436">
        <v>6000</v>
      </c>
      <c r="N286" s="423">
        <f t="shared" si="65"/>
        <v>37.504524240000002</v>
      </c>
      <c r="O286" s="12">
        <v>1</v>
      </c>
      <c r="P286" s="13">
        <v>1</v>
      </c>
      <c r="Q286" s="14">
        <f t="shared" si="66"/>
        <v>1</v>
      </c>
      <c r="R286" s="422">
        <f t="shared" si="67"/>
        <v>6</v>
      </c>
      <c r="S286" s="423">
        <f t="shared" si="68"/>
        <v>37.504524240000002</v>
      </c>
      <c r="T286" s="422">
        <f t="shared" si="69"/>
        <v>44.794595693290148</v>
      </c>
      <c r="U286" s="423">
        <f t="shared" si="70"/>
        <v>1.68</v>
      </c>
      <c r="V286" s="317"/>
      <c r="W286" s="322">
        <f t="shared" si="71"/>
        <v>6.0081702000000003</v>
      </c>
      <c r="X286" s="397">
        <f t="shared" si="72"/>
        <v>3.8808732266163548E-2</v>
      </c>
      <c r="Y286" s="398">
        <f t="shared" si="73"/>
        <v>6.1294621200000003</v>
      </c>
      <c r="Z286" s="396">
        <f t="shared" si="74"/>
        <v>1.9404366133081719E-2</v>
      </c>
    </row>
    <row r="287" spans="1:26" ht="15.75">
      <c r="A287" s="320"/>
      <c r="B287" s="24"/>
      <c r="C287" s="372" t="s">
        <v>152</v>
      </c>
      <c r="D287" s="10">
        <v>60</v>
      </c>
      <c r="E287" s="10" t="s">
        <v>14</v>
      </c>
      <c r="F287" s="10">
        <v>80</v>
      </c>
      <c r="G287" s="10" t="s">
        <v>14</v>
      </c>
      <c r="H287" s="10">
        <v>3.5</v>
      </c>
      <c r="I287" s="10"/>
      <c r="J287" s="10"/>
      <c r="K287" s="61"/>
      <c r="L287" s="435">
        <f t="shared" si="75"/>
        <v>7.2258041099999986</v>
      </c>
      <c r="M287" s="436">
        <v>6000</v>
      </c>
      <c r="N287" s="423">
        <f t="shared" si="65"/>
        <v>43.354824659999991</v>
      </c>
      <c r="O287" s="12">
        <v>1</v>
      </c>
      <c r="P287" s="13">
        <v>1</v>
      </c>
      <c r="Q287" s="14">
        <f t="shared" si="66"/>
        <v>1</v>
      </c>
      <c r="R287" s="422">
        <f t="shared" si="67"/>
        <v>6</v>
      </c>
      <c r="S287" s="423">
        <f t="shared" si="68"/>
        <v>43.354824659999991</v>
      </c>
      <c r="T287" s="422">
        <f t="shared" si="69"/>
        <v>38.750012557425954</v>
      </c>
      <c r="U287" s="423">
        <f t="shared" si="70"/>
        <v>1.68</v>
      </c>
      <c r="V287" s="317"/>
      <c r="W287" s="322">
        <f t="shared" si="71"/>
        <v>6.8956205499999994</v>
      </c>
      <c r="X287" s="397">
        <f t="shared" si="72"/>
        <v>4.5695061058055653E-2</v>
      </c>
      <c r="Y287" s="398">
        <f t="shared" si="73"/>
        <v>7.0607123299999994</v>
      </c>
      <c r="Z287" s="396">
        <f t="shared" si="74"/>
        <v>2.2847530529027771E-2</v>
      </c>
    </row>
    <row r="288" spans="1:26" ht="15.75">
      <c r="A288" s="320"/>
      <c r="B288" s="24"/>
      <c r="C288" s="372" t="s">
        <v>152</v>
      </c>
      <c r="D288" s="10">
        <v>60</v>
      </c>
      <c r="E288" s="10" t="s">
        <v>14</v>
      </c>
      <c r="F288" s="10">
        <v>80</v>
      </c>
      <c r="G288" s="10" t="s">
        <v>14</v>
      </c>
      <c r="H288" s="10">
        <v>4</v>
      </c>
      <c r="I288" s="10"/>
      <c r="J288" s="10"/>
      <c r="K288" s="61"/>
      <c r="L288" s="435">
        <f t="shared" si="75"/>
        <v>8.1817849599999999</v>
      </c>
      <c r="M288" s="436">
        <v>6000</v>
      </c>
      <c r="N288" s="423">
        <f t="shared" si="65"/>
        <v>49.090709759999996</v>
      </c>
      <c r="O288" s="12">
        <v>1</v>
      </c>
      <c r="P288" s="13">
        <v>1</v>
      </c>
      <c r="Q288" s="14">
        <f t="shared" si="66"/>
        <v>1</v>
      </c>
      <c r="R288" s="422">
        <f t="shared" si="67"/>
        <v>6</v>
      </c>
      <c r="S288" s="423">
        <f t="shared" si="68"/>
        <v>49.090709759999996</v>
      </c>
      <c r="T288" s="422">
        <f t="shared" si="69"/>
        <v>34.222361180218556</v>
      </c>
      <c r="U288" s="423">
        <f t="shared" si="70"/>
        <v>1.68</v>
      </c>
      <c r="V288" s="317"/>
      <c r="W288" s="322">
        <f t="shared" si="71"/>
        <v>7.7505248</v>
      </c>
      <c r="X288" s="397">
        <f t="shared" si="72"/>
        <v>5.2709789136281548E-2</v>
      </c>
      <c r="Y288" s="398">
        <f t="shared" si="73"/>
        <v>7.9661548800000004</v>
      </c>
      <c r="Z288" s="396">
        <f t="shared" si="74"/>
        <v>2.6354894568140774E-2</v>
      </c>
    </row>
    <row r="289" spans="1:26" ht="15.75">
      <c r="A289" s="320"/>
      <c r="B289" s="24"/>
      <c r="C289" s="372" t="s">
        <v>152</v>
      </c>
      <c r="D289" s="10">
        <v>60</v>
      </c>
      <c r="E289" s="10" t="s">
        <v>14</v>
      </c>
      <c r="F289" s="10">
        <v>80</v>
      </c>
      <c r="G289" s="10" t="s">
        <v>14</v>
      </c>
      <c r="H289" s="10">
        <v>5</v>
      </c>
      <c r="I289" s="10"/>
      <c r="J289" s="10"/>
      <c r="K289" s="61"/>
      <c r="L289" s="435">
        <f t="shared" si="75"/>
        <v>10.036538999999999</v>
      </c>
      <c r="M289" s="436">
        <v>6000</v>
      </c>
      <c r="N289" s="423">
        <f t="shared" si="65"/>
        <v>60.219234</v>
      </c>
      <c r="O289" s="12">
        <v>1</v>
      </c>
      <c r="P289" s="13">
        <v>1</v>
      </c>
      <c r="Q289" s="14">
        <f t="shared" si="66"/>
        <v>1</v>
      </c>
      <c r="R289" s="422">
        <f t="shared" si="67"/>
        <v>6</v>
      </c>
      <c r="S289" s="423">
        <f t="shared" si="68"/>
        <v>60.219234</v>
      </c>
      <c r="T289" s="422">
        <f t="shared" si="69"/>
        <v>27.898063266630061</v>
      </c>
      <c r="U289" s="423">
        <f t="shared" si="70"/>
        <v>1.68</v>
      </c>
      <c r="V289" s="317"/>
      <c r="W289" s="322">
        <f t="shared" si="71"/>
        <v>9.3626950000000004</v>
      </c>
      <c r="X289" s="397">
        <f t="shared" si="72"/>
        <v>6.7139080513710869E-2</v>
      </c>
      <c r="Y289" s="398">
        <f t="shared" si="73"/>
        <v>9.6996169999999999</v>
      </c>
      <c r="Z289" s="396">
        <f t="shared" si="74"/>
        <v>3.3569540256855435E-2</v>
      </c>
    </row>
    <row r="290" spans="1:26" ht="15.75">
      <c r="A290" s="320"/>
      <c r="B290" s="24"/>
      <c r="C290" s="372" t="s">
        <v>152</v>
      </c>
      <c r="D290" s="10">
        <v>60</v>
      </c>
      <c r="E290" s="10" t="s">
        <v>14</v>
      </c>
      <c r="F290" s="10">
        <v>80</v>
      </c>
      <c r="G290" s="10" t="s">
        <v>14</v>
      </c>
      <c r="H290" s="10">
        <v>6</v>
      </c>
      <c r="I290" s="10"/>
      <c r="J290" s="10"/>
      <c r="K290" s="61"/>
      <c r="L290" s="435">
        <f t="shared" si="75"/>
        <v>11.815016159999999</v>
      </c>
      <c r="M290" s="436">
        <v>6000</v>
      </c>
      <c r="N290" s="423">
        <f t="shared" si="65"/>
        <v>70.890096959999994</v>
      </c>
      <c r="O290" s="12">
        <v>1</v>
      </c>
      <c r="P290" s="13">
        <v>1</v>
      </c>
      <c r="Q290" s="14">
        <f t="shared" si="66"/>
        <v>1</v>
      </c>
      <c r="R290" s="422">
        <f t="shared" si="67"/>
        <v>6</v>
      </c>
      <c r="S290" s="423">
        <f t="shared" si="68"/>
        <v>70.890096959999994</v>
      </c>
      <c r="T290" s="422">
        <f t="shared" si="69"/>
        <v>23.698655694432841</v>
      </c>
      <c r="U290" s="423">
        <f t="shared" si="70"/>
        <v>1.68</v>
      </c>
      <c r="V290" s="317"/>
      <c r="W290" s="322">
        <f t="shared" si="71"/>
        <v>10.844680799999999</v>
      </c>
      <c r="X290" s="397">
        <f t="shared" si="72"/>
        <v>8.2127298588476894E-2</v>
      </c>
      <c r="Y290" s="398">
        <f t="shared" si="73"/>
        <v>11.329848479999999</v>
      </c>
      <c r="Z290" s="396">
        <f t="shared" si="74"/>
        <v>4.1063649294238447E-2</v>
      </c>
    </row>
    <row r="291" spans="1:26" ht="15.75">
      <c r="A291" s="320"/>
      <c r="B291" s="24"/>
      <c r="C291" s="372" t="s">
        <v>152</v>
      </c>
      <c r="D291" s="10">
        <v>60</v>
      </c>
      <c r="E291" s="10" t="s">
        <v>14</v>
      </c>
      <c r="F291" s="10">
        <v>90</v>
      </c>
      <c r="G291" s="10" t="s">
        <v>14</v>
      </c>
      <c r="H291" s="10">
        <v>2</v>
      </c>
      <c r="I291" s="10"/>
      <c r="J291" s="10"/>
      <c r="K291" s="61"/>
      <c r="L291" s="435">
        <f t="shared" si="75"/>
        <v>4.55744624</v>
      </c>
      <c r="M291" s="436">
        <v>6000</v>
      </c>
      <c r="N291" s="423">
        <f t="shared" si="65"/>
        <v>27.344677439999998</v>
      </c>
      <c r="O291" s="12">
        <v>1</v>
      </c>
      <c r="P291" s="13">
        <v>1</v>
      </c>
      <c r="Q291" s="14">
        <f t="shared" si="66"/>
        <v>1</v>
      </c>
      <c r="R291" s="422">
        <f t="shared" si="67"/>
        <v>6</v>
      </c>
      <c r="S291" s="423">
        <f t="shared" si="68"/>
        <v>27.344677439999998</v>
      </c>
      <c r="T291" s="422">
        <f t="shared" si="69"/>
        <v>65.826338743603046</v>
      </c>
      <c r="U291" s="423">
        <f t="shared" si="70"/>
        <v>1.8</v>
      </c>
      <c r="V291" s="317"/>
      <c r="W291" s="322">
        <f t="shared" si="71"/>
        <v>4.4496311999999998</v>
      </c>
      <c r="X291" s="397">
        <f t="shared" si="72"/>
        <v>2.3656897815650391E-2</v>
      </c>
      <c r="Y291" s="398">
        <f t="shared" si="73"/>
        <v>4.5035387199999999</v>
      </c>
      <c r="Z291" s="396">
        <f t="shared" si="74"/>
        <v>1.1828448907825195E-2</v>
      </c>
    </row>
    <row r="292" spans="1:26" ht="15.75">
      <c r="A292" s="320"/>
      <c r="B292" s="24"/>
      <c r="C292" s="372" t="s">
        <v>152</v>
      </c>
      <c r="D292" s="10">
        <v>60</v>
      </c>
      <c r="E292" s="10" t="s">
        <v>14</v>
      </c>
      <c r="F292" s="10">
        <v>90</v>
      </c>
      <c r="G292" s="10" t="s">
        <v>14</v>
      </c>
      <c r="H292" s="10">
        <v>2.5</v>
      </c>
      <c r="I292" s="10"/>
      <c r="J292" s="10"/>
      <c r="K292" s="61"/>
      <c r="L292" s="435">
        <f t="shared" si="75"/>
        <v>5.64913475</v>
      </c>
      <c r="M292" s="436">
        <v>6000</v>
      </c>
      <c r="N292" s="423">
        <f t="shared" si="65"/>
        <v>33.894808499999996</v>
      </c>
      <c r="O292" s="12">
        <v>1</v>
      </c>
      <c r="P292" s="13">
        <v>1</v>
      </c>
      <c r="Q292" s="14">
        <f t="shared" si="66"/>
        <v>1</v>
      </c>
      <c r="R292" s="422">
        <f t="shared" si="67"/>
        <v>6</v>
      </c>
      <c r="S292" s="423">
        <f t="shared" si="68"/>
        <v>33.894808499999996</v>
      </c>
      <c r="T292" s="422">
        <f t="shared" si="69"/>
        <v>53.105477790204951</v>
      </c>
      <c r="U292" s="423">
        <f t="shared" si="70"/>
        <v>1.7999999999999998</v>
      </c>
      <c r="V292" s="317"/>
      <c r="W292" s="322">
        <f t="shared" si="71"/>
        <v>5.4806737500000002</v>
      </c>
      <c r="X292" s="397">
        <f t="shared" si="72"/>
        <v>2.982067298005231E-2</v>
      </c>
      <c r="Y292" s="398">
        <f t="shared" si="73"/>
        <v>5.5649042500000006</v>
      </c>
      <c r="Z292" s="396">
        <f t="shared" si="74"/>
        <v>1.4910336490026044E-2</v>
      </c>
    </row>
    <row r="293" spans="1:26" ht="15.75">
      <c r="A293" s="320"/>
      <c r="B293" s="24"/>
      <c r="C293" s="372" t="s">
        <v>152</v>
      </c>
      <c r="D293" s="10">
        <v>60</v>
      </c>
      <c r="E293" s="10" t="s">
        <v>14</v>
      </c>
      <c r="F293" s="10">
        <v>90</v>
      </c>
      <c r="G293" s="10" t="s">
        <v>14</v>
      </c>
      <c r="H293" s="10">
        <v>3</v>
      </c>
      <c r="I293" s="10"/>
      <c r="J293" s="10"/>
      <c r="K293" s="61"/>
      <c r="L293" s="435">
        <f t="shared" si="75"/>
        <v>6.7217540400000004</v>
      </c>
      <c r="M293" s="436">
        <v>6000</v>
      </c>
      <c r="N293" s="423">
        <f t="shared" si="65"/>
        <v>40.330524240000003</v>
      </c>
      <c r="O293" s="12">
        <v>1</v>
      </c>
      <c r="P293" s="13">
        <v>1</v>
      </c>
      <c r="Q293" s="14">
        <f t="shared" si="66"/>
        <v>1</v>
      </c>
      <c r="R293" s="422">
        <f t="shared" si="67"/>
        <v>6</v>
      </c>
      <c r="S293" s="423">
        <f t="shared" si="68"/>
        <v>40.330524240000003</v>
      </c>
      <c r="T293" s="422">
        <f t="shared" si="69"/>
        <v>44.63120760068751</v>
      </c>
      <c r="U293" s="423">
        <f t="shared" si="70"/>
        <v>1.8</v>
      </c>
      <c r="V293" s="317"/>
      <c r="W293" s="322">
        <f t="shared" si="71"/>
        <v>6.4791702000000004</v>
      </c>
      <c r="X293" s="397">
        <f t="shared" si="72"/>
        <v>3.6089365745373247E-2</v>
      </c>
      <c r="Y293" s="398">
        <f t="shared" si="73"/>
        <v>6.6004621200000004</v>
      </c>
      <c r="Z293" s="396">
        <f t="shared" si="74"/>
        <v>1.8044682872686568E-2</v>
      </c>
    </row>
    <row r="294" spans="1:26" ht="15.75">
      <c r="A294" s="320"/>
      <c r="B294" s="24"/>
      <c r="C294" s="372" t="s">
        <v>152</v>
      </c>
      <c r="D294" s="10">
        <v>60</v>
      </c>
      <c r="E294" s="10" t="s">
        <v>14</v>
      </c>
      <c r="F294" s="10">
        <v>90</v>
      </c>
      <c r="G294" s="10" t="s">
        <v>14</v>
      </c>
      <c r="H294" s="10">
        <v>3.5</v>
      </c>
      <c r="I294" s="10"/>
      <c r="J294" s="10"/>
      <c r="K294" s="61"/>
      <c r="L294" s="435">
        <f t="shared" si="75"/>
        <v>7.7753041099999987</v>
      </c>
      <c r="M294" s="436">
        <v>6000</v>
      </c>
      <c r="N294" s="423">
        <f t="shared" si="65"/>
        <v>46.651824659999988</v>
      </c>
      <c r="O294" s="12">
        <v>1</v>
      </c>
      <c r="P294" s="13">
        <v>1</v>
      </c>
      <c r="Q294" s="14">
        <f t="shared" si="66"/>
        <v>1</v>
      </c>
      <c r="R294" s="422">
        <f t="shared" si="67"/>
        <v>6</v>
      </c>
      <c r="S294" s="423">
        <f t="shared" si="68"/>
        <v>46.651824659999988</v>
      </c>
      <c r="T294" s="422">
        <f t="shared" si="69"/>
        <v>38.583699847079039</v>
      </c>
      <c r="U294" s="423">
        <f t="shared" si="70"/>
        <v>1.7999999999999998</v>
      </c>
      <c r="V294" s="317"/>
      <c r="W294" s="322">
        <f t="shared" si="71"/>
        <v>7.4451205499999995</v>
      </c>
      <c r="X294" s="397">
        <f t="shared" si="72"/>
        <v>4.2465677911599942E-2</v>
      </c>
      <c r="Y294" s="398">
        <f t="shared" si="73"/>
        <v>7.6102123299999995</v>
      </c>
      <c r="Z294" s="396">
        <f t="shared" si="74"/>
        <v>2.123283895579986E-2</v>
      </c>
    </row>
    <row r="295" spans="1:26" ht="15.75">
      <c r="A295" s="320"/>
      <c r="B295" s="24"/>
      <c r="C295" s="372" t="s">
        <v>152</v>
      </c>
      <c r="D295" s="10">
        <v>60</v>
      </c>
      <c r="E295" s="10" t="s">
        <v>14</v>
      </c>
      <c r="F295" s="10">
        <v>90</v>
      </c>
      <c r="G295" s="10" t="s">
        <v>14</v>
      </c>
      <c r="H295" s="10">
        <v>4</v>
      </c>
      <c r="I295" s="10"/>
      <c r="J295" s="10"/>
      <c r="K295" s="61"/>
      <c r="L295" s="435">
        <f t="shared" si="75"/>
        <v>8.80978496</v>
      </c>
      <c r="M295" s="436">
        <v>6000</v>
      </c>
      <c r="N295" s="423">
        <f t="shared" si="65"/>
        <v>52.858709759999996</v>
      </c>
      <c r="O295" s="12">
        <v>1</v>
      </c>
      <c r="P295" s="13">
        <v>1</v>
      </c>
      <c r="Q295" s="14">
        <f t="shared" si="66"/>
        <v>1</v>
      </c>
      <c r="R295" s="422">
        <f t="shared" si="67"/>
        <v>6</v>
      </c>
      <c r="S295" s="423">
        <f t="shared" si="68"/>
        <v>52.858709759999996</v>
      </c>
      <c r="T295" s="422">
        <f t="shared" si="69"/>
        <v>34.05304458191906</v>
      </c>
      <c r="U295" s="423">
        <f t="shared" si="70"/>
        <v>1.8</v>
      </c>
      <c r="V295" s="317"/>
      <c r="W295" s="322">
        <f t="shared" si="71"/>
        <v>8.378524800000001</v>
      </c>
      <c r="X295" s="397">
        <f t="shared" si="72"/>
        <v>4.8952404849618381E-2</v>
      </c>
      <c r="Y295" s="398">
        <f t="shared" si="73"/>
        <v>8.5941548799999996</v>
      </c>
      <c r="Z295" s="396">
        <f t="shared" si="74"/>
        <v>2.4476202424809301E-2</v>
      </c>
    </row>
    <row r="296" spans="1:26" ht="15.75">
      <c r="A296" s="320"/>
      <c r="B296" s="24"/>
      <c r="C296" s="372" t="s">
        <v>152</v>
      </c>
      <c r="D296" s="10">
        <v>60</v>
      </c>
      <c r="E296" s="10" t="s">
        <v>14</v>
      </c>
      <c r="F296" s="10">
        <v>90</v>
      </c>
      <c r="G296" s="10" t="s">
        <v>14</v>
      </c>
      <c r="H296" s="10">
        <v>5</v>
      </c>
      <c r="I296" s="10"/>
      <c r="J296" s="10"/>
      <c r="K296" s="61"/>
      <c r="L296" s="435">
        <f t="shared" si="75"/>
        <v>10.821539</v>
      </c>
      <c r="M296" s="436">
        <v>6000</v>
      </c>
      <c r="N296" s="423">
        <f t="shared" si="65"/>
        <v>64.929233999999994</v>
      </c>
      <c r="O296" s="12">
        <v>1</v>
      </c>
      <c r="P296" s="13">
        <v>1</v>
      </c>
      <c r="Q296" s="14">
        <f t="shared" si="66"/>
        <v>1</v>
      </c>
      <c r="R296" s="422">
        <f t="shared" si="67"/>
        <v>6</v>
      </c>
      <c r="S296" s="423">
        <f t="shared" si="68"/>
        <v>64.929233999999994</v>
      </c>
      <c r="T296" s="422">
        <f t="shared" si="69"/>
        <v>27.72248937974534</v>
      </c>
      <c r="U296" s="423">
        <f t="shared" si="70"/>
        <v>1.8</v>
      </c>
      <c r="V296" s="317"/>
      <c r="W296" s="322">
        <f t="shared" si="71"/>
        <v>10.147695000000001</v>
      </c>
      <c r="X296" s="397">
        <f t="shared" si="72"/>
        <v>6.2268777112016949E-2</v>
      </c>
      <c r="Y296" s="398">
        <f t="shared" si="73"/>
        <v>10.484617</v>
      </c>
      <c r="Z296" s="396">
        <f t="shared" si="74"/>
        <v>3.1134388556008474E-2</v>
      </c>
    </row>
    <row r="297" spans="1:26" ht="15.75">
      <c r="A297" s="320"/>
      <c r="B297" s="24"/>
      <c r="C297" s="372" t="s">
        <v>152</v>
      </c>
      <c r="D297" s="10">
        <v>60</v>
      </c>
      <c r="E297" s="10" t="s">
        <v>14</v>
      </c>
      <c r="F297" s="10">
        <v>90</v>
      </c>
      <c r="G297" s="10" t="s">
        <v>14</v>
      </c>
      <c r="H297" s="10">
        <v>6</v>
      </c>
      <c r="I297" s="10"/>
      <c r="J297" s="10"/>
      <c r="K297" s="61"/>
      <c r="L297" s="435">
        <f t="shared" si="75"/>
        <v>12.757016159999999</v>
      </c>
      <c r="M297" s="436">
        <v>6000</v>
      </c>
      <c r="N297" s="423">
        <f t="shared" si="65"/>
        <v>76.542096959999995</v>
      </c>
      <c r="O297" s="12">
        <v>1</v>
      </c>
      <c r="P297" s="13">
        <v>1</v>
      </c>
      <c r="Q297" s="14">
        <f t="shared" si="66"/>
        <v>1</v>
      </c>
      <c r="R297" s="422">
        <f t="shared" si="67"/>
        <v>6</v>
      </c>
      <c r="S297" s="423">
        <f t="shared" si="68"/>
        <v>76.542096959999995</v>
      </c>
      <c r="T297" s="422">
        <f t="shared" si="69"/>
        <v>23.516470955070108</v>
      </c>
      <c r="U297" s="423">
        <f t="shared" si="70"/>
        <v>1.8</v>
      </c>
      <c r="V297" s="317"/>
      <c r="W297" s="322">
        <f t="shared" si="71"/>
        <v>11.786680799999999</v>
      </c>
      <c r="X297" s="397">
        <f t="shared" si="72"/>
        <v>7.6062877700391662E-2</v>
      </c>
      <c r="Y297" s="398">
        <f t="shared" si="73"/>
        <v>12.271848479999999</v>
      </c>
      <c r="Z297" s="396">
        <f t="shared" si="74"/>
        <v>3.8031438850195776E-2</v>
      </c>
    </row>
    <row r="298" spans="1:26" ht="15.75">
      <c r="A298" s="320"/>
      <c r="B298" s="24"/>
      <c r="C298" s="372" t="s">
        <v>152</v>
      </c>
      <c r="D298" s="10">
        <v>60</v>
      </c>
      <c r="E298" s="10" t="s">
        <v>14</v>
      </c>
      <c r="F298" s="10">
        <v>100</v>
      </c>
      <c r="G298" s="10" t="s">
        <v>14</v>
      </c>
      <c r="H298" s="10">
        <v>2</v>
      </c>
      <c r="I298" s="10"/>
      <c r="J298" s="10"/>
      <c r="K298" s="61"/>
      <c r="L298" s="435">
        <f t="shared" si="75"/>
        <v>4.87144624</v>
      </c>
      <c r="M298" s="436">
        <v>6000</v>
      </c>
      <c r="N298" s="423">
        <f t="shared" si="65"/>
        <v>29.228677439999998</v>
      </c>
      <c r="O298" s="12">
        <v>1</v>
      </c>
      <c r="P298" s="13">
        <v>1</v>
      </c>
      <c r="Q298" s="14">
        <f t="shared" si="66"/>
        <v>1</v>
      </c>
      <c r="R298" s="422">
        <f t="shared" si="67"/>
        <v>6</v>
      </c>
      <c r="S298" s="423">
        <f t="shared" si="68"/>
        <v>29.228677439999998</v>
      </c>
      <c r="T298" s="422">
        <f t="shared" si="69"/>
        <v>65.688911307784437</v>
      </c>
      <c r="U298" s="423">
        <f t="shared" si="70"/>
        <v>1.9199999999999997</v>
      </c>
      <c r="V298" s="317"/>
      <c r="W298" s="322">
        <f t="shared" si="71"/>
        <v>4.7636311999999998</v>
      </c>
      <c r="X298" s="397">
        <f t="shared" si="72"/>
        <v>2.2132039375641344E-2</v>
      </c>
      <c r="Y298" s="398">
        <f t="shared" si="73"/>
        <v>4.8175387199999999</v>
      </c>
      <c r="Z298" s="396">
        <f t="shared" si="74"/>
        <v>1.1066019687820727E-2</v>
      </c>
    </row>
    <row r="299" spans="1:26" ht="15.75">
      <c r="A299" s="320"/>
      <c r="B299" s="24"/>
      <c r="C299" s="372" t="s">
        <v>152</v>
      </c>
      <c r="D299" s="10">
        <v>60</v>
      </c>
      <c r="E299" s="10" t="s">
        <v>14</v>
      </c>
      <c r="F299" s="10">
        <v>100</v>
      </c>
      <c r="G299" s="10" t="s">
        <v>14</v>
      </c>
      <c r="H299" s="10">
        <v>2.5</v>
      </c>
      <c r="I299" s="10"/>
      <c r="J299" s="10"/>
      <c r="K299" s="61"/>
      <c r="L299" s="435">
        <f t="shared" si="75"/>
        <v>6.0416347500000001</v>
      </c>
      <c r="M299" s="436">
        <v>6000</v>
      </c>
      <c r="N299" s="423">
        <f t="shared" si="65"/>
        <v>36.2498085</v>
      </c>
      <c r="O299" s="12">
        <v>1</v>
      </c>
      <c r="P299" s="13">
        <v>1</v>
      </c>
      <c r="Q299" s="14">
        <f t="shared" si="66"/>
        <v>1</v>
      </c>
      <c r="R299" s="422">
        <f t="shared" si="67"/>
        <v>6</v>
      </c>
      <c r="S299" s="423">
        <f t="shared" si="68"/>
        <v>36.2498085</v>
      </c>
      <c r="T299" s="422">
        <f t="shared" si="69"/>
        <v>52.965797046900263</v>
      </c>
      <c r="U299" s="423">
        <f t="shared" si="70"/>
        <v>1.92</v>
      </c>
      <c r="V299" s="317"/>
      <c r="W299" s="322">
        <f t="shared" si="71"/>
        <v>5.8731737500000003</v>
      </c>
      <c r="X299" s="397">
        <f t="shared" si="72"/>
        <v>2.7883347300993289E-2</v>
      </c>
      <c r="Y299" s="398">
        <f t="shared" si="73"/>
        <v>5.9574042500000006</v>
      </c>
      <c r="Z299" s="396">
        <f t="shared" si="74"/>
        <v>1.3941673650496589E-2</v>
      </c>
    </row>
    <row r="300" spans="1:26" ht="15.75">
      <c r="A300" s="320"/>
      <c r="B300" s="24"/>
      <c r="C300" s="372" t="s">
        <v>152</v>
      </c>
      <c r="D300" s="10">
        <v>60</v>
      </c>
      <c r="E300" s="10" t="s">
        <v>14</v>
      </c>
      <c r="F300" s="10">
        <v>100</v>
      </c>
      <c r="G300" s="10" t="s">
        <v>14</v>
      </c>
      <c r="H300" s="10">
        <v>3</v>
      </c>
      <c r="I300" s="10"/>
      <c r="J300" s="10"/>
      <c r="K300" s="61"/>
      <c r="L300" s="435">
        <f t="shared" si="75"/>
        <v>7.1927540400000005</v>
      </c>
      <c r="M300" s="436">
        <v>6000</v>
      </c>
      <c r="N300" s="423">
        <f t="shared" si="65"/>
        <v>43.156524240000003</v>
      </c>
      <c r="O300" s="12">
        <v>1</v>
      </c>
      <c r="P300" s="13">
        <v>1</v>
      </c>
      <c r="Q300" s="14">
        <f t="shared" si="66"/>
        <v>1</v>
      </c>
      <c r="R300" s="422">
        <f t="shared" si="67"/>
        <v>6</v>
      </c>
      <c r="S300" s="423">
        <f t="shared" si="68"/>
        <v>43.156524240000003</v>
      </c>
      <c r="T300" s="422">
        <f t="shared" si="69"/>
        <v>44.489217651602054</v>
      </c>
      <c r="U300" s="423">
        <f t="shared" si="70"/>
        <v>1.92</v>
      </c>
      <c r="V300" s="317"/>
      <c r="W300" s="322">
        <f t="shared" si="71"/>
        <v>6.9501702000000005</v>
      </c>
      <c r="X300" s="397">
        <f t="shared" si="72"/>
        <v>3.3726141426629441E-2</v>
      </c>
      <c r="Y300" s="398">
        <f t="shared" si="73"/>
        <v>7.0714621200000005</v>
      </c>
      <c r="Z300" s="396">
        <f t="shared" si="74"/>
        <v>1.6863070713314721E-2</v>
      </c>
    </row>
    <row r="301" spans="1:26" ht="15.75">
      <c r="A301" s="320"/>
      <c r="B301" s="24"/>
      <c r="C301" s="372" t="s">
        <v>152</v>
      </c>
      <c r="D301" s="10">
        <v>60</v>
      </c>
      <c r="E301" s="10" t="s">
        <v>14</v>
      </c>
      <c r="F301" s="10">
        <v>100</v>
      </c>
      <c r="G301" s="10" t="s">
        <v>14</v>
      </c>
      <c r="H301" s="10">
        <v>3.5</v>
      </c>
      <c r="I301" s="10"/>
      <c r="J301" s="10"/>
      <c r="K301" s="61"/>
      <c r="L301" s="435">
        <f t="shared" si="75"/>
        <v>8.3248041100000005</v>
      </c>
      <c r="M301" s="436">
        <v>6000</v>
      </c>
      <c r="N301" s="423">
        <f t="shared" si="65"/>
        <v>49.948824660000007</v>
      </c>
      <c r="O301" s="12">
        <v>1</v>
      </c>
      <c r="P301" s="13">
        <v>1</v>
      </c>
      <c r="Q301" s="14">
        <f t="shared" si="66"/>
        <v>1</v>
      </c>
      <c r="R301" s="422">
        <f t="shared" si="67"/>
        <v>6</v>
      </c>
      <c r="S301" s="423">
        <f t="shared" si="68"/>
        <v>49.948824660000007</v>
      </c>
      <c r="T301" s="422">
        <f t="shared" si="69"/>
        <v>38.439342928875234</v>
      </c>
      <c r="U301" s="423">
        <f t="shared" si="70"/>
        <v>1.9200000000000002</v>
      </c>
      <c r="V301" s="317"/>
      <c r="W301" s="322">
        <f t="shared" si="71"/>
        <v>7.9946205500000014</v>
      </c>
      <c r="X301" s="397">
        <f t="shared" si="72"/>
        <v>3.9662622163490036E-2</v>
      </c>
      <c r="Y301" s="398">
        <f t="shared" si="73"/>
        <v>8.1597123300000014</v>
      </c>
      <c r="Z301" s="396">
        <f t="shared" si="74"/>
        <v>1.9831311081744962E-2</v>
      </c>
    </row>
    <row r="302" spans="1:26" ht="15.75">
      <c r="A302" s="320"/>
      <c r="B302" s="24"/>
      <c r="C302" s="372" t="s">
        <v>152</v>
      </c>
      <c r="D302" s="10">
        <v>60</v>
      </c>
      <c r="E302" s="10" t="s">
        <v>14</v>
      </c>
      <c r="F302" s="10">
        <v>100</v>
      </c>
      <c r="G302" s="10" t="s">
        <v>14</v>
      </c>
      <c r="H302" s="10">
        <v>4</v>
      </c>
      <c r="I302" s="10"/>
      <c r="J302" s="10"/>
      <c r="K302" s="61"/>
      <c r="L302" s="435">
        <f t="shared" si="75"/>
        <v>9.4377849600000001</v>
      </c>
      <c r="M302" s="436">
        <v>6000</v>
      </c>
      <c r="N302" s="423">
        <f t="shared" si="65"/>
        <v>56.626709759999997</v>
      </c>
      <c r="O302" s="12">
        <v>1</v>
      </c>
      <c r="P302" s="13">
        <v>1</v>
      </c>
      <c r="Q302" s="14">
        <f t="shared" si="66"/>
        <v>1</v>
      </c>
      <c r="R302" s="422">
        <f t="shared" si="67"/>
        <v>6</v>
      </c>
      <c r="S302" s="423">
        <f t="shared" si="68"/>
        <v>56.626709759999997</v>
      </c>
      <c r="T302" s="422">
        <f t="shared" si="69"/>
        <v>33.9062609877477</v>
      </c>
      <c r="U302" s="423">
        <f t="shared" si="70"/>
        <v>1.9199999999999997</v>
      </c>
      <c r="V302" s="317"/>
      <c r="W302" s="322">
        <f t="shared" si="71"/>
        <v>9.0065248000000011</v>
      </c>
      <c r="X302" s="397">
        <f t="shared" si="72"/>
        <v>4.5695061058055653E-2</v>
      </c>
      <c r="Y302" s="398">
        <f t="shared" si="73"/>
        <v>9.2221548799999997</v>
      </c>
      <c r="Z302" s="396">
        <f t="shared" si="74"/>
        <v>2.2847530529027882E-2</v>
      </c>
    </row>
    <row r="303" spans="1:26" ht="15.75">
      <c r="A303" s="320"/>
      <c r="B303" s="24"/>
      <c r="C303" s="372" t="s">
        <v>152</v>
      </c>
      <c r="D303" s="10">
        <v>60</v>
      </c>
      <c r="E303" s="10" t="s">
        <v>14</v>
      </c>
      <c r="F303" s="10">
        <v>100</v>
      </c>
      <c r="G303" s="10" t="s">
        <v>14</v>
      </c>
      <c r="H303" s="10">
        <v>5</v>
      </c>
      <c r="I303" s="10"/>
      <c r="J303" s="10"/>
      <c r="K303" s="61"/>
      <c r="L303" s="435">
        <f t="shared" si="75"/>
        <v>11.606539</v>
      </c>
      <c r="M303" s="436">
        <v>6000</v>
      </c>
      <c r="N303" s="423">
        <f t="shared" si="65"/>
        <v>69.639234000000002</v>
      </c>
      <c r="O303" s="12">
        <v>1</v>
      </c>
      <c r="P303" s="13">
        <v>1</v>
      </c>
      <c r="Q303" s="14">
        <f t="shared" si="66"/>
        <v>1</v>
      </c>
      <c r="R303" s="422">
        <f t="shared" si="67"/>
        <v>6</v>
      </c>
      <c r="S303" s="423">
        <f t="shared" si="68"/>
        <v>69.639234000000002</v>
      </c>
      <c r="T303" s="422">
        <f t="shared" si="69"/>
        <v>27.570665122479664</v>
      </c>
      <c r="U303" s="423">
        <f t="shared" si="70"/>
        <v>1.92</v>
      </c>
      <c r="V303" s="317"/>
      <c r="W303" s="322">
        <f t="shared" si="71"/>
        <v>10.932695000000001</v>
      </c>
      <c r="X303" s="397">
        <f t="shared" si="72"/>
        <v>5.8057272714975516E-2</v>
      </c>
      <c r="Y303" s="398">
        <f t="shared" si="73"/>
        <v>11.269617</v>
      </c>
      <c r="Z303" s="396">
        <f t="shared" si="74"/>
        <v>2.9028636357487758E-2</v>
      </c>
    </row>
    <row r="304" spans="1:26" ht="15.75">
      <c r="A304" s="320"/>
      <c r="B304" s="24"/>
      <c r="C304" s="372" t="s">
        <v>152</v>
      </c>
      <c r="D304" s="10">
        <v>60</v>
      </c>
      <c r="E304" s="10" t="s">
        <v>14</v>
      </c>
      <c r="F304" s="10">
        <v>100</v>
      </c>
      <c r="G304" s="10" t="s">
        <v>14</v>
      </c>
      <c r="H304" s="10">
        <v>6</v>
      </c>
      <c r="I304" s="10"/>
      <c r="J304" s="10"/>
      <c r="K304" s="61"/>
      <c r="L304" s="435">
        <f t="shared" si="75"/>
        <v>13.699016159999999</v>
      </c>
      <c r="M304" s="436">
        <v>6000</v>
      </c>
      <c r="N304" s="423">
        <f t="shared" si="65"/>
        <v>82.194096959999996</v>
      </c>
      <c r="O304" s="12">
        <v>1</v>
      </c>
      <c r="P304" s="13">
        <v>1</v>
      </c>
      <c r="Q304" s="14">
        <f t="shared" si="66"/>
        <v>1</v>
      </c>
      <c r="R304" s="422">
        <f t="shared" si="67"/>
        <v>6</v>
      </c>
      <c r="S304" s="423">
        <f t="shared" si="68"/>
        <v>82.194096959999996</v>
      </c>
      <c r="T304" s="422">
        <f t="shared" si="69"/>
        <v>23.359341741224721</v>
      </c>
      <c r="U304" s="423">
        <f t="shared" si="70"/>
        <v>1.9199999999999997</v>
      </c>
      <c r="V304" s="317"/>
      <c r="W304" s="322">
        <f t="shared" si="71"/>
        <v>12.728680799999999</v>
      </c>
      <c r="X304" s="397">
        <f t="shared" si="72"/>
        <v>7.0832485243232268E-2</v>
      </c>
      <c r="Y304" s="398">
        <f t="shared" si="73"/>
        <v>13.213848479999999</v>
      </c>
      <c r="Z304" s="396">
        <f t="shared" si="74"/>
        <v>3.5416242621616134E-2</v>
      </c>
    </row>
    <row r="305" spans="1:26" ht="15.75">
      <c r="A305" s="320"/>
      <c r="B305" s="24"/>
      <c r="C305" s="372" t="s">
        <v>152</v>
      </c>
      <c r="D305" s="10">
        <v>60</v>
      </c>
      <c r="E305" s="10" t="s">
        <v>14</v>
      </c>
      <c r="F305" s="10">
        <v>110</v>
      </c>
      <c r="G305" s="10" t="s">
        <v>14</v>
      </c>
      <c r="H305" s="10">
        <v>2</v>
      </c>
      <c r="I305" s="10"/>
      <c r="J305" s="10"/>
      <c r="K305" s="61"/>
      <c r="L305" s="435">
        <f t="shared" si="75"/>
        <v>5.1854462400000001</v>
      </c>
      <c r="M305" s="436">
        <v>6000</v>
      </c>
      <c r="N305" s="423">
        <f t="shared" si="65"/>
        <v>31.112677439999999</v>
      </c>
      <c r="O305" s="12">
        <v>1</v>
      </c>
      <c r="P305" s="13">
        <v>1</v>
      </c>
      <c r="Q305" s="14">
        <f t="shared" si="66"/>
        <v>1</v>
      </c>
      <c r="R305" s="422">
        <f t="shared" si="67"/>
        <v>6</v>
      </c>
      <c r="S305" s="423">
        <f t="shared" si="68"/>
        <v>31.112677439999999</v>
      </c>
      <c r="T305" s="422">
        <f t="shared" si="69"/>
        <v>65.568127459749732</v>
      </c>
      <c r="U305" s="423">
        <f t="shared" si="70"/>
        <v>2.04</v>
      </c>
      <c r="V305" s="317"/>
      <c r="W305" s="322">
        <f t="shared" si="71"/>
        <v>5.0776311999999999</v>
      </c>
      <c r="X305" s="397">
        <f t="shared" si="72"/>
        <v>2.0791853778817759E-2</v>
      </c>
      <c r="Y305" s="398">
        <f t="shared" si="73"/>
        <v>5.13153872</v>
      </c>
      <c r="Z305" s="396">
        <f t="shared" si="74"/>
        <v>1.0395926889408824E-2</v>
      </c>
    </row>
    <row r="306" spans="1:26" ht="15.75">
      <c r="A306" s="320"/>
      <c r="B306" s="24"/>
      <c r="C306" s="372" t="s">
        <v>152</v>
      </c>
      <c r="D306" s="10">
        <v>60</v>
      </c>
      <c r="E306" s="10" t="s">
        <v>14</v>
      </c>
      <c r="F306" s="10">
        <v>110</v>
      </c>
      <c r="G306" s="10" t="s">
        <v>14</v>
      </c>
      <c r="H306" s="10">
        <v>2.5</v>
      </c>
      <c r="I306" s="10"/>
      <c r="J306" s="10"/>
      <c r="K306" s="61"/>
      <c r="L306" s="435">
        <f t="shared" si="75"/>
        <v>6.4341347500000001</v>
      </c>
      <c r="M306" s="436">
        <v>6000</v>
      </c>
      <c r="N306" s="423">
        <f t="shared" si="65"/>
        <v>38.604808499999997</v>
      </c>
      <c r="O306" s="12">
        <v>1</v>
      </c>
      <c r="P306" s="13">
        <v>1</v>
      </c>
      <c r="Q306" s="14">
        <f t="shared" si="66"/>
        <v>1</v>
      </c>
      <c r="R306" s="422">
        <f t="shared" si="67"/>
        <v>6</v>
      </c>
      <c r="S306" s="423">
        <f t="shared" si="68"/>
        <v>38.604808499999997</v>
      </c>
      <c r="T306" s="422">
        <f t="shared" si="69"/>
        <v>52.843158126273309</v>
      </c>
      <c r="U306" s="423">
        <f t="shared" si="70"/>
        <v>2.0399999999999996</v>
      </c>
      <c r="V306" s="317"/>
      <c r="W306" s="322">
        <f t="shared" si="71"/>
        <v>6.2656737500000004</v>
      </c>
      <c r="X306" s="397">
        <f t="shared" si="72"/>
        <v>2.6182386062088558E-2</v>
      </c>
      <c r="Y306" s="398">
        <f t="shared" si="73"/>
        <v>6.3499042500000007</v>
      </c>
      <c r="Z306" s="396">
        <f t="shared" si="74"/>
        <v>1.3091193031044224E-2</v>
      </c>
    </row>
    <row r="307" spans="1:26" ht="15.75">
      <c r="A307" s="320"/>
      <c r="B307" s="24"/>
      <c r="C307" s="372" t="s">
        <v>152</v>
      </c>
      <c r="D307" s="10">
        <v>60</v>
      </c>
      <c r="E307" s="10" t="s">
        <v>14</v>
      </c>
      <c r="F307" s="10">
        <v>110</v>
      </c>
      <c r="G307" s="10" t="s">
        <v>14</v>
      </c>
      <c r="H307" s="10">
        <v>3</v>
      </c>
      <c r="I307" s="10"/>
      <c r="J307" s="10"/>
      <c r="K307" s="61"/>
      <c r="L307" s="435">
        <f t="shared" si="75"/>
        <v>7.6637540399999997</v>
      </c>
      <c r="M307" s="436">
        <v>6000</v>
      </c>
      <c r="N307" s="423">
        <f t="shared" ref="N307:N360" si="76">L307*M307/1000</f>
        <v>45.982524239999996</v>
      </c>
      <c r="O307" s="12">
        <v>1</v>
      </c>
      <c r="P307" s="13">
        <v>1</v>
      </c>
      <c r="Q307" s="14">
        <f t="shared" ref="Q307:Q360" si="77">O307*P307</f>
        <v>1</v>
      </c>
      <c r="R307" s="422">
        <f t="shared" ref="R307:R360" si="78">M307*Q307/1000</f>
        <v>6</v>
      </c>
      <c r="S307" s="423">
        <f t="shared" ref="S307:S360" si="79">N307*Q307</f>
        <v>45.982524239999996</v>
      </c>
      <c r="T307" s="422">
        <f t="shared" ref="T307:T360" si="80">(D307+F307)*2/L307</f>
        <v>44.364680576309311</v>
      </c>
      <c r="U307" s="423">
        <f t="shared" ref="U307:U360" si="81">T307*S307/1000</f>
        <v>2.04</v>
      </c>
      <c r="V307" s="317"/>
      <c r="W307" s="322">
        <f t="shared" si="71"/>
        <v>7.4211701999999988</v>
      </c>
      <c r="X307" s="397">
        <f t="shared" si="72"/>
        <v>3.1653395807572204E-2</v>
      </c>
      <c r="Y307" s="398">
        <f t="shared" si="73"/>
        <v>7.5424621199999997</v>
      </c>
      <c r="Z307" s="396">
        <f t="shared" si="74"/>
        <v>1.5826697903786102E-2</v>
      </c>
    </row>
    <row r="308" spans="1:26" ht="15.75">
      <c r="A308" s="320"/>
      <c r="B308" s="24"/>
      <c r="C308" s="372" t="s">
        <v>152</v>
      </c>
      <c r="D308" s="10">
        <v>60</v>
      </c>
      <c r="E308" s="10" t="s">
        <v>14</v>
      </c>
      <c r="F308" s="10">
        <v>110</v>
      </c>
      <c r="G308" s="10" t="s">
        <v>14</v>
      </c>
      <c r="H308" s="10">
        <v>3.5</v>
      </c>
      <c r="I308" s="10"/>
      <c r="J308" s="10"/>
      <c r="K308" s="61"/>
      <c r="L308" s="435">
        <f t="shared" si="75"/>
        <v>8.8743041100000006</v>
      </c>
      <c r="M308" s="436">
        <v>6000</v>
      </c>
      <c r="N308" s="423">
        <f t="shared" si="76"/>
        <v>53.245824660000004</v>
      </c>
      <c r="O308" s="12">
        <v>1</v>
      </c>
      <c r="P308" s="13">
        <v>1</v>
      </c>
      <c r="Q308" s="14">
        <f t="shared" si="77"/>
        <v>1</v>
      </c>
      <c r="R308" s="422">
        <f t="shared" si="78"/>
        <v>6</v>
      </c>
      <c r="S308" s="423">
        <f t="shared" si="79"/>
        <v>53.245824660000004</v>
      </c>
      <c r="T308" s="422">
        <f t="shared" si="80"/>
        <v>38.312863271934908</v>
      </c>
      <c r="U308" s="423">
        <f t="shared" si="81"/>
        <v>2.04</v>
      </c>
      <c r="V308" s="317"/>
      <c r="W308" s="322">
        <f t="shared" si="71"/>
        <v>8.5441205500000006</v>
      </c>
      <c r="X308" s="397">
        <f t="shared" si="72"/>
        <v>3.7206698790943293E-2</v>
      </c>
      <c r="Y308" s="398">
        <f t="shared" si="73"/>
        <v>8.7092123300000015</v>
      </c>
      <c r="Z308" s="396">
        <f t="shared" si="74"/>
        <v>1.8603349395471591E-2</v>
      </c>
    </row>
    <row r="309" spans="1:26" ht="15.75">
      <c r="A309" s="320"/>
      <c r="B309" s="24"/>
      <c r="C309" s="372" t="s">
        <v>152</v>
      </c>
      <c r="D309" s="10">
        <v>60</v>
      </c>
      <c r="E309" s="10" t="s">
        <v>14</v>
      </c>
      <c r="F309" s="10">
        <v>110</v>
      </c>
      <c r="G309" s="10" t="s">
        <v>14</v>
      </c>
      <c r="H309" s="10">
        <v>4</v>
      </c>
      <c r="I309" s="10"/>
      <c r="J309" s="10"/>
      <c r="K309" s="61"/>
      <c r="L309" s="435">
        <f t="shared" si="75"/>
        <v>10.06578496</v>
      </c>
      <c r="M309" s="436">
        <v>6000</v>
      </c>
      <c r="N309" s="423">
        <f t="shared" si="76"/>
        <v>60.394709759999998</v>
      </c>
      <c r="O309" s="12">
        <v>1</v>
      </c>
      <c r="P309" s="13">
        <v>1</v>
      </c>
      <c r="Q309" s="14">
        <f t="shared" si="77"/>
        <v>1</v>
      </c>
      <c r="R309" s="422">
        <f t="shared" si="78"/>
        <v>6</v>
      </c>
      <c r="S309" s="423">
        <f t="shared" si="79"/>
        <v>60.394709759999998</v>
      </c>
      <c r="T309" s="422">
        <f t="shared" si="80"/>
        <v>33.77779292435828</v>
      </c>
      <c r="U309" s="423">
        <f t="shared" si="81"/>
        <v>2.04</v>
      </c>
      <c r="V309" s="317"/>
      <c r="W309" s="322">
        <f t="shared" si="71"/>
        <v>9.6345248000000012</v>
      </c>
      <c r="X309" s="397">
        <f t="shared" si="72"/>
        <v>4.284416582648698E-2</v>
      </c>
      <c r="Y309" s="398">
        <f t="shared" si="73"/>
        <v>9.8501548799999998</v>
      </c>
      <c r="Z309" s="396">
        <f t="shared" si="74"/>
        <v>2.1422082913243545E-2</v>
      </c>
    </row>
    <row r="310" spans="1:26" ht="15.75">
      <c r="A310" s="320"/>
      <c r="B310" s="24"/>
      <c r="C310" s="372" t="s">
        <v>152</v>
      </c>
      <c r="D310" s="10">
        <v>60</v>
      </c>
      <c r="E310" s="10" t="s">
        <v>14</v>
      </c>
      <c r="F310" s="10">
        <v>110</v>
      </c>
      <c r="G310" s="10" t="s">
        <v>14</v>
      </c>
      <c r="H310" s="10">
        <v>5</v>
      </c>
      <c r="I310" s="10"/>
      <c r="J310" s="10"/>
      <c r="K310" s="61"/>
      <c r="L310" s="435">
        <f t="shared" si="75"/>
        <v>12.391539</v>
      </c>
      <c r="M310" s="436">
        <v>6000</v>
      </c>
      <c r="N310" s="423">
        <f t="shared" si="76"/>
        <v>74.349233999999996</v>
      </c>
      <c r="O310" s="12">
        <v>1</v>
      </c>
      <c r="P310" s="13">
        <v>1</v>
      </c>
      <c r="Q310" s="14">
        <f t="shared" si="77"/>
        <v>1</v>
      </c>
      <c r="R310" s="422">
        <f t="shared" si="78"/>
        <v>6</v>
      </c>
      <c r="S310" s="423">
        <f t="shared" si="79"/>
        <v>74.349233999999996</v>
      </c>
      <c r="T310" s="422">
        <f t="shared" si="80"/>
        <v>27.438076900698128</v>
      </c>
      <c r="U310" s="423">
        <f t="shared" si="81"/>
        <v>2.0399999999999996</v>
      </c>
      <c r="V310" s="317"/>
      <c r="W310" s="322">
        <f t="shared" si="71"/>
        <v>11.717695000000001</v>
      </c>
      <c r="X310" s="397">
        <f t="shared" si="72"/>
        <v>5.4379363209041132E-2</v>
      </c>
      <c r="Y310" s="398">
        <f t="shared" si="73"/>
        <v>12.054617</v>
      </c>
      <c r="Z310" s="396">
        <f t="shared" si="74"/>
        <v>2.7189681604520621E-2</v>
      </c>
    </row>
    <row r="311" spans="1:26" ht="15.75">
      <c r="A311" s="320"/>
      <c r="B311" s="24"/>
      <c r="C311" s="372" t="s">
        <v>152</v>
      </c>
      <c r="D311" s="10">
        <v>60</v>
      </c>
      <c r="E311" s="10" t="s">
        <v>14</v>
      </c>
      <c r="F311" s="10">
        <v>110</v>
      </c>
      <c r="G311" s="10" t="s">
        <v>14</v>
      </c>
      <c r="H311" s="10">
        <v>6</v>
      </c>
      <c r="I311" s="10"/>
      <c r="J311" s="10"/>
      <c r="K311" s="61"/>
      <c r="L311" s="435">
        <f t="shared" si="75"/>
        <v>14.641016159999998</v>
      </c>
      <c r="M311" s="436">
        <v>6000</v>
      </c>
      <c r="N311" s="423">
        <f t="shared" si="76"/>
        <v>87.846096959999983</v>
      </c>
      <c r="O311" s="12">
        <v>1</v>
      </c>
      <c r="P311" s="13">
        <v>1</v>
      </c>
      <c r="Q311" s="14">
        <f t="shared" si="77"/>
        <v>1</v>
      </c>
      <c r="R311" s="422">
        <f t="shared" si="78"/>
        <v>6</v>
      </c>
      <c r="S311" s="423">
        <f t="shared" si="79"/>
        <v>87.846096959999983</v>
      </c>
      <c r="T311" s="422">
        <f t="shared" si="80"/>
        <v>23.222431850659198</v>
      </c>
      <c r="U311" s="423">
        <f t="shared" si="81"/>
        <v>2.0399999999999996</v>
      </c>
      <c r="V311" s="317"/>
      <c r="W311" s="322">
        <f t="shared" si="71"/>
        <v>13.670680799999998</v>
      </c>
      <c r="X311" s="397">
        <f t="shared" si="72"/>
        <v>6.6275137558484909E-2</v>
      </c>
      <c r="Y311" s="398">
        <f t="shared" si="73"/>
        <v>14.155848479999998</v>
      </c>
      <c r="Z311" s="396">
        <f t="shared" si="74"/>
        <v>3.3137568779242454E-2</v>
      </c>
    </row>
    <row r="312" spans="1:26" ht="15.75">
      <c r="A312" s="320"/>
      <c r="B312" s="24"/>
      <c r="C312" s="372" t="s">
        <v>152</v>
      </c>
      <c r="D312" s="10">
        <v>60</v>
      </c>
      <c r="E312" s="10" t="s">
        <v>14</v>
      </c>
      <c r="F312" s="10">
        <v>120</v>
      </c>
      <c r="G312" s="10" t="s">
        <v>14</v>
      </c>
      <c r="H312" s="10">
        <v>2</v>
      </c>
      <c r="I312" s="10"/>
      <c r="J312" s="10"/>
      <c r="K312" s="61"/>
      <c r="L312" s="435">
        <f t="shared" si="75"/>
        <v>5.4994462400000002</v>
      </c>
      <c r="M312" s="436">
        <v>6000</v>
      </c>
      <c r="N312" s="423">
        <f t="shared" si="76"/>
        <v>32.996677439999999</v>
      </c>
      <c r="O312" s="12">
        <v>1</v>
      </c>
      <c r="P312" s="13">
        <v>1</v>
      </c>
      <c r="Q312" s="14">
        <f t="shared" si="77"/>
        <v>1</v>
      </c>
      <c r="R312" s="422">
        <f t="shared" si="78"/>
        <v>6</v>
      </c>
      <c r="S312" s="423">
        <f t="shared" si="79"/>
        <v>32.996677439999999</v>
      </c>
      <c r="T312" s="422">
        <f t="shared" si="80"/>
        <v>65.461136319790626</v>
      </c>
      <c r="U312" s="423">
        <f t="shared" si="81"/>
        <v>2.16</v>
      </c>
      <c r="V312" s="317"/>
      <c r="W312" s="322">
        <f t="shared" si="71"/>
        <v>5.3916312</v>
      </c>
      <c r="X312" s="397">
        <f t="shared" si="72"/>
        <v>1.960470841878803E-2</v>
      </c>
      <c r="Y312" s="398">
        <f t="shared" si="73"/>
        <v>5.4455387200000001</v>
      </c>
      <c r="Z312" s="396">
        <f t="shared" si="74"/>
        <v>9.8023542093940152E-3</v>
      </c>
    </row>
    <row r="313" spans="1:26" ht="15.75">
      <c r="A313" s="320"/>
      <c r="B313" s="24"/>
      <c r="C313" s="372" t="s">
        <v>152</v>
      </c>
      <c r="D313" s="10">
        <v>60</v>
      </c>
      <c r="E313" s="10" t="s">
        <v>14</v>
      </c>
      <c r="F313" s="10">
        <v>120</v>
      </c>
      <c r="G313" s="10" t="s">
        <v>14</v>
      </c>
      <c r="H313" s="10">
        <v>2.5</v>
      </c>
      <c r="I313" s="10"/>
      <c r="J313" s="10"/>
      <c r="K313" s="61"/>
      <c r="L313" s="435">
        <f t="shared" si="75"/>
        <v>6.8266347500000002</v>
      </c>
      <c r="M313" s="436">
        <v>6000</v>
      </c>
      <c r="N313" s="423">
        <f t="shared" si="76"/>
        <v>40.959808500000001</v>
      </c>
      <c r="O313" s="12">
        <v>1</v>
      </c>
      <c r="P313" s="13">
        <v>1</v>
      </c>
      <c r="Q313" s="14">
        <f t="shared" si="77"/>
        <v>1</v>
      </c>
      <c r="R313" s="422">
        <f t="shared" si="78"/>
        <v>6</v>
      </c>
      <c r="S313" s="423">
        <f t="shared" si="79"/>
        <v>40.959808500000001</v>
      </c>
      <c r="T313" s="422">
        <f t="shared" si="80"/>
        <v>52.73462154980534</v>
      </c>
      <c r="U313" s="423">
        <f t="shared" si="81"/>
        <v>2.16</v>
      </c>
      <c r="V313" s="317"/>
      <c r="W313" s="322">
        <f t="shared" si="71"/>
        <v>6.6581737500000004</v>
      </c>
      <c r="X313" s="397">
        <f t="shared" si="72"/>
        <v>2.4677019669171463E-2</v>
      </c>
      <c r="Y313" s="398">
        <f t="shared" si="73"/>
        <v>6.7424042500000008</v>
      </c>
      <c r="Z313" s="396">
        <f t="shared" si="74"/>
        <v>1.2338509834585731E-2</v>
      </c>
    </row>
    <row r="314" spans="1:26" ht="15.75">
      <c r="A314" s="320"/>
      <c r="B314" s="24"/>
      <c r="C314" s="372" t="s">
        <v>152</v>
      </c>
      <c r="D314" s="10">
        <v>60</v>
      </c>
      <c r="E314" s="10" t="s">
        <v>14</v>
      </c>
      <c r="F314" s="10">
        <v>120</v>
      </c>
      <c r="G314" s="10" t="s">
        <v>14</v>
      </c>
      <c r="H314" s="10">
        <v>3</v>
      </c>
      <c r="I314" s="10"/>
      <c r="J314" s="10"/>
      <c r="K314" s="61"/>
      <c r="L314" s="435">
        <f t="shared" si="75"/>
        <v>8.1347540399999989</v>
      </c>
      <c r="M314" s="436">
        <v>6000</v>
      </c>
      <c r="N314" s="423">
        <f t="shared" si="76"/>
        <v>48.80852423999999</v>
      </c>
      <c r="O314" s="12">
        <v>1</v>
      </c>
      <c r="P314" s="13">
        <v>1</v>
      </c>
      <c r="Q314" s="14">
        <f t="shared" si="77"/>
        <v>1</v>
      </c>
      <c r="R314" s="422">
        <f t="shared" si="78"/>
        <v>6</v>
      </c>
      <c r="S314" s="423">
        <f t="shared" si="79"/>
        <v>48.80852423999999</v>
      </c>
      <c r="T314" s="422">
        <f t="shared" si="80"/>
        <v>44.254564825170796</v>
      </c>
      <c r="U314" s="423">
        <f t="shared" si="81"/>
        <v>2.1599999999999997</v>
      </c>
      <c r="V314" s="317"/>
      <c r="W314" s="322">
        <f t="shared" si="71"/>
        <v>7.8921701999999989</v>
      </c>
      <c r="X314" s="397">
        <f t="shared" si="72"/>
        <v>2.9820672980052421E-2</v>
      </c>
      <c r="Y314" s="398">
        <f t="shared" si="73"/>
        <v>8.0134621199999998</v>
      </c>
      <c r="Z314" s="396">
        <f t="shared" si="74"/>
        <v>1.4910336490026044E-2</v>
      </c>
    </row>
    <row r="315" spans="1:26" ht="15.75">
      <c r="A315" s="320"/>
      <c r="B315" s="24"/>
      <c r="C315" s="372" t="s">
        <v>152</v>
      </c>
      <c r="D315" s="10">
        <v>60</v>
      </c>
      <c r="E315" s="10" t="s">
        <v>14</v>
      </c>
      <c r="F315" s="10">
        <v>120</v>
      </c>
      <c r="G315" s="10" t="s">
        <v>14</v>
      </c>
      <c r="H315" s="10">
        <v>3.5</v>
      </c>
      <c r="I315" s="10"/>
      <c r="J315" s="10"/>
      <c r="K315" s="61"/>
      <c r="L315" s="435">
        <f t="shared" si="75"/>
        <v>9.4238041100000007</v>
      </c>
      <c r="M315" s="436">
        <v>6000</v>
      </c>
      <c r="N315" s="423">
        <f t="shared" si="76"/>
        <v>56.542824660000008</v>
      </c>
      <c r="O315" s="12">
        <v>1</v>
      </c>
      <c r="P315" s="13">
        <v>1</v>
      </c>
      <c r="Q315" s="14">
        <f t="shared" si="77"/>
        <v>1</v>
      </c>
      <c r="R315" s="422">
        <f t="shared" si="78"/>
        <v>6</v>
      </c>
      <c r="S315" s="423">
        <f t="shared" si="79"/>
        <v>56.542824660000008</v>
      </c>
      <c r="T315" s="422">
        <f t="shared" si="80"/>
        <v>38.201133618427896</v>
      </c>
      <c r="U315" s="423">
        <f t="shared" si="81"/>
        <v>2.16</v>
      </c>
      <c r="V315" s="317"/>
      <c r="W315" s="322">
        <f t="shared" si="71"/>
        <v>9.0936205500000007</v>
      </c>
      <c r="X315" s="397">
        <f t="shared" si="72"/>
        <v>3.5037184150467193E-2</v>
      </c>
      <c r="Y315" s="398">
        <f t="shared" si="73"/>
        <v>9.2587123300000016</v>
      </c>
      <c r="Z315" s="396">
        <f t="shared" si="74"/>
        <v>1.7518592075233541E-2</v>
      </c>
    </row>
    <row r="316" spans="1:26" ht="15.75">
      <c r="A316" s="320"/>
      <c r="B316" s="24"/>
      <c r="C316" s="372" t="s">
        <v>152</v>
      </c>
      <c r="D316" s="10">
        <v>60</v>
      </c>
      <c r="E316" s="10" t="s">
        <v>14</v>
      </c>
      <c r="F316" s="10">
        <v>120</v>
      </c>
      <c r="G316" s="10" t="s">
        <v>14</v>
      </c>
      <c r="H316" s="10">
        <v>4</v>
      </c>
      <c r="I316" s="10"/>
      <c r="J316" s="10"/>
      <c r="K316" s="61"/>
      <c r="L316" s="435">
        <f t="shared" si="75"/>
        <v>10.69378496</v>
      </c>
      <c r="M316" s="436">
        <v>6000</v>
      </c>
      <c r="N316" s="423">
        <f t="shared" si="76"/>
        <v>64.162709759999998</v>
      </c>
      <c r="O316" s="12">
        <v>1</v>
      </c>
      <c r="P316" s="13">
        <v>1</v>
      </c>
      <c r="Q316" s="14">
        <f t="shared" si="77"/>
        <v>1</v>
      </c>
      <c r="R316" s="422">
        <f t="shared" si="78"/>
        <v>6</v>
      </c>
      <c r="S316" s="423">
        <f t="shared" si="79"/>
        <v>64.162709759999998</v>
      </c>
      <c r="T316" s="422">
        <f t="shared" si="80"/>
        <v>33.664413614690822</v>
      </c>
      <c r="U316" s="423">
        <f t="shared" si="81"/>
        <v>2.1599999999999997</v>
      </c>
      <c r="V316" s="317"/>
      <c r="W316" s="322">
        <f t="shared" si="71"/>
        <v>10.262524800000001</v>
      </c>
      <c r="X316" s="397">
        <f t="shared" si="72"/>
        <v>4.0328112227160262E-2</v>
      </c>
      <c r="Y316" s="398">
        <f t="shared" si="73"/>
        <v>10.47815488</v>
      </c>
      <c r="Z316" s="396">
        <f t="shared" si="74"/>
        <v>2.0164056113580187E-2</v>
      </c>
    </row>
    <row r="317" spans="1:26" ht="15.75">
      <c r="A317" s="320"/>
      <c r="B317" s="24"/>
      <c r="C317" s="372" t="s">
        <v>152</v>
      </c>
      <c r="D317" s="10">
        <v>60</v>
      </c>
      <c r="E317" s="10" t="s">
        <v>14</v>
      </c>
      <c r="F317" s="10">
        <v>120</v>
      </c>
      <c r="G317" s="10" t="s">
        <v>14</v>
      </c>
      <c r="H317" s="10">
        <v>5</v>
      </c>
      <c r="I317" s="10"/>
      <c r="J317" s="10"/>
      <c r="K317" s="61"/>
      <c r="L317" s="435">
        <f t="shared" si="75"/>
        <v>13.176539</v>
      </c>
      <c r="M317" s="436">
        <v>6000</v>
      </c>
      <c r="N317" s="423">
        <f t="shared" si="76"/>
        <v>79.059234000000004</v>
      </c>
      <c r="O317" s="12">
        <v>1</v>
      </c>
      <c r="P317" s="13">
        <v>1</v>
      </c>
      <c r="Q317" s="14">
        <f t="shared" si="77"/>
        <v>1</v>
      </c>
      <c r="R317" s="422">
        <f t="shared" si="78"/>
        <v>6</v>
      </c>
      <c r="S317" s="423">
        <f t="shared" si="79"/>
        <v>79.059234000000004</v>
      </c>
      <c r="T317" s="422">
        <f t="shared" si="80"/>
        <v>27.32128672028368</v>
      </c>
      <c r="U317" s="423">
        <f t="shared" si="81"/>
        <v>2.16</v>
      </c>
      <c r="V317" s="317"/>
      <c r="W317" s="322">
        <f t="shared" si="71"/>
        <v>12.502695000000001</v>
      </c>
      <c r="X317" s="397">
        <f t="shared" si="72"/>
        <v>5.1139680913174446E-2</v>
      </c>
      <c r="Y317" s="398">
        <f t="shared" si="73"/>
        <v>12.839617000000001</v>
      </c>
      <c r="Z317" s="396">
        <f t="shared" si="74"/>
        <v>2.5569840456587278E-2</v>
      </c>
    </row>
    <row r="318" spans="1:26" ht="15.75">
      <c r="A318" s="320"/>
      <c r="B318" s="24"/>
      <c r="C318" s="372" t="s">
        <v>152</v>
      </c>
      <c r="D318" s="10">
        <v>60</v>
      </c>
      <c r="E318" s="10" t="s">
        <v>14</v>
      </c>
      <c r="F318" s="10">
        <v>120</v>
      </c>
      <c r="G318" s="10" t="s">
        <v>14</v>
      </c>
      <c r="H318" s="10">
        <v>6</v>
      </c>
      <c r="I318" s="10"/>
      <c r="J318" s="10"/>
      <c r="K318" s="61"/>
      <c r="L318" s="435">
        <f t="shared" si="75"/>
        <v>15.583016159999998</v>
      </c>
      <c r="M318" s="436">
        <v>6000</v>
      </c>
      <c r="N318" s="423">
        <f t="shared" si="76"/>
        <v>93.498096959999984</v>
      </c>
      <c r="O318" s="12">
        <v>1</v>
      </c>
      <c r="P318" s="13">
        <v>1</v>
      </c>
      <c r="Q318" s="14">
        <f t="shared" si="77"/>
        <v>1</v>
      </c>
      <c r="R318" s="422">
        <f t="shared" si="78"/>
        <v>6</v>
      </c>
      <c r="S318" s="423">
        <f t="shared" si="79"/>
        <v>93.498096959999984</v>
      </c>
      <c r="T318" s="422">
        <f t="shared" si="80"/>
        <v>23.102074483121118</v>
      </c>
      <c r="U318" s="423">
        <f t="shared" si="81"/>
        <v>2.16</v>
      </c>
      <c r="V318" s="317"/>
      <c r="W318" s="322">
        <f t="shared" si="71"/>
        <v>14.612680799999998</v>
      </c>
      <c r="X318" s="397">
        <f t="shared" si="72"/>
        <v>6.226877711201706E-2</v>
      </c>
      <c r="Y318" s="398">
        <f t="shared" si="73"/>
        <v>15.097848479999998</v>
      </c>
      <c r="Z318" s="396">
        <f t="shared" si="74"/>
        <v>3.1134388556008585E-2</v>
      </c>
    </row>
    <row r="319" spans="1:26" ht="15.75">
      <c r="A319" s="320"/>
      <c r="B319" s="24"/>
      <c r="C319" s="372" t="s">
        <v>152</v>
      </c>
      <c r="D319" s="10">
        <v>60</v>
      </c>
      <c r="E319" s="10" t="s">
        <v>14</v>
      </c>
      <c r="F319" s="10">
        <v>130</v>
      </c>
      <c r="G319" s="10" t="s">
        <v>14</v>
      </c>
      <c r="H319" s="10">
        <v>2</v>
      </c>
      <c r="I319" s="10"/>
      <c r="J319" s="10"/>
      <c r="K319" s="61"/>
      <c r="L319" s="435">
        <f t="shared" si="75"/>
        <v>5.8134462400000002</v>
      </c>
      <c r="M319" s="436">
        <v>6000</v>
      </c>
      <c r="N319" s="423">
        <f t="shared" si="76"/>
        <v>34.880677439999999</v>
      </c>
      <c r="O319" s="12">
        <v>1</v>
      </c>
      <c r="P319" s="13">
        <v>1</v>
      </c>
      <c r="Q319" s="14">
        <f t="shared" si="77"/>
        <v>1</v>
      </c>
      <c r="R319" s="422">
        <f t="shared" si="78"/>
        <v>6</v>
      </c>
      <c r="S319" s="423">
        <f t="shared" si="79"/>
        <v>34.880677439999999</v>
      </c>
      <c r="T319" s="422">
        <f t="shared" si="80"/>
        <v>65.365702943182285</v>
      </c>
      <c r="U319" s="423">
        <f t="shared" si="81"/>
        <v>2.2799999999999998</v>
      </c>
      <c r="V319" s="317"/>
      <c r="W319" s="322">
        <f t="shared" si="71"/>
        <v>5.7056312</v>
      </c>
      <c r="X319" s="397">
        <f t="shared" si="72"/>
        <v>1.8545804940650834E-2</v>
      </c>
      <c r="Y319" s="398">
        <f t="shared" si="73"/>
        <v>5.7595387200000001</v>
      </c>
      <c r="Z319" s="396">
        <f t="shared" si="74"/>
        <v>9.272902470325417E-3</v>
      </c>
    </row>
    <row r="320" spans="1:26" ht="15.75">
      <c r="A320" s="320"/>
      <c r="B320" s="24"/>
      <c r="C320" s="372" t="s">
        <v>152</v>
      </c>
      <c r="D320" s="10">
        <v>60</v>
      </c>
      <c r="E320" s="10" t="s">
        <v>14</v>
      </c>
      <c r="F320" s="10">
        <v>130</v>
      </c>
      <c r="G320" s="10" t="s">
        <v>14</v>
      </c>
      <c r="H320" s="10">
        <v>2.5</v>
      </c>
      <c r="I320" s="10"/>
      <c r="J320" s="10"/>
      <c r="K320" s="61"/>
      <c r="L320" s="435">
        <f t="shared" si="75"/>
        <v>7.2191347500000003</v>
      </c>
      <c r="M320" s="436">
        <v>6000</v>
      </c>
      <c r="N320" s="423">
        <f t="shared" si="76"/>
        <v>43.314808499999998</v>
      </c>
      <c r="O320" s="12">
        <v>1</v>
      </c>
      <c r="P320" s="13">
        <v>1</v>
      </c>
      <c r="Q320" s="14">
        <f t="shared" si="77"/>
        <v>1</v>
      </c>
      <c r="R320" s="422">
        <f t="shared" si="78"/>
        <v>6</v>
      </c>
      <c r="S320" s="423">
        <f t="shared" si="79"/>
        <v>43.314808499999998</v>
      </c>
      <c r="T320" s="422">
        <f t="shared" si="80"/>
        <v>52.637887109670586</v>
      </c>
      <c r="U320" s="423">
        <f t="shared" si="81"/>
        <v>2.2799999999999998</v>
      </c>
      <c r="V320" s="317"/>
      <c r="W320" s="322">
        <f t="shared" si="71"/>
        <v>7.0506737500000005</v>
      </c>
      <c r="X320" s="397">
        <f t="shared" si="72"/>
        <v>2.3335345001005758E-2</v>
      </c>
      <c r="Y320" s="398">
        <f t="shared" si="73"/>
        <v>7.1349042500000008</v>
      </c>
      <c r="Z320" s="396">
        <f t="shared" si="74"/>
        <v>1.1667672500502824E-2</v>
      </c>
    </row>
    <row r="321" spans="1:26" ht="15.75">
      <c r="A321" s="320"/>
      <c r="B321" s="24"/>
      <c r="C321" s="372" t="s">
        <v>152</v>
      </c>
      <c r="D321" s="10">
        <v>60</v>
      </c>
      <c r="E321" s="10" t="s">
        <v>14</v>
      </c>
      <c r="F321" s="10">
        <v>130</v>
      </c>
      <c r="G321" s="10" t="s">
        <v>14</v>
      </c>
      <c r="H321" s="10">
        <v>3</v>
      </c>
      <c r="I321" s="10"/>
      <c r="J321" s="10"/>
      <c r="K321" s="61"/>
      <c r="L321" s="435">
        <f t="shared" si="75"/>
        <v>8.605754039999999</v>
      </c>
      <c r="M321" s="436">
        <v>6000</v>
      </c>
      <c r="N321" s="423">
        <f t="shared" si="76"/>
        <v>51.63452423999999</v>
      </c>
      <c r="O321" s="12">
        <v>1</v>
      </c>
      <c r="P321" s="13">
        <v>1</v>
      </c>
      <c r="Q321" s="14">
        <f t="shared" si="77"/>
        <v>1</v>
      </c>
      <c r="R321" s="422">
        <f t="shared" si="78"/>
        <v>6</v>
      </c>
      <c r="S321" s="423">
        <f t="shared" si="79"/>
        <v>51.63452423999999</v>
      </c>
      <c r="T321" s="422">
        <f t="shared" si="80"/>
        <v>44.156502525373135</v>
      </c>
      <c r="U321" s="423">
        <f t="shared" si="81"/>
        <v>2.2799999999999998</v>
      </c>
      <c r="V321" s="317"/>
      <c r="W321" s="322">
        <f t="shared" si="71"/>
        <v>8.363170199999999</v>
      </c>
      <c r="X321" s="397">
        <f t="shared" si="72"/>
        <v>2.8188563009407086E-2</v>
      </c>
      <c r="Y321" s="398">
        <f t="shared" si="73"/>
        <v>8.4844621199999999</v>
      </c>
      <c r="Z321" s="396">
        <f t="shared" si="74"/>
        <v>1.4094281504703488E-2</v>
      </c>
    </row>
    <row r="322" spans="1:26" ht="15.75">
      <c r="A322" s="320"/>
      <c r="B322" s="24"/>
      <c r="C322" s="372" t="s">
        <v>152</v>
      </c>
      <c r="D322" s="10">
        <v>60</v>
      </c>
      <c r="E322" s="10" t="s">
        <v>14</v>
      </c>
      <c r="F322" s="10">
        <v>130</v>
      </c>
      <c r="G322" s="10" t="s">
        <v>14</v>
      </c>
      <c r="H322" s="10">
        <v>3.5</v>
      </c>
      <c r="I322" s="10"/>
      <c r="J322" s="10"/>
      <c r="K322" s="61"/>
      <c r="L322" s="435">
        <f t="shared" si="75"/>
        <v>9.9733041099999991</v>
      </c>
      <c r="M322" s="436">
        <v>6000</v>
      </c>
      <c r="N322" s="423">
        <f t="shared" si="76"/>
        <v>59.839824659999991</v>
      </c>
      <c r="O322" s="12">
        <v>1</v>
      </c>
      <c r="P322" s="13">
        <v>1</v>
      </c>
      <c r="Q322" s="14">
        <f t="shared" si="77"/>
        <v>1</v>
      </c>
      <c r="R322" s="422">
        <f t="shared" si="78"/>
        <v>6</v>
      </c>
      <c r="S322" s="423">
        <f t="shared" si="79"/>
        <v>59.839824659999991</v>
      </c>
      <c r="T322" s="422">
        <f t="shared" si="80"/>
        <v>38.101715921705711</v>
      </c>
      <c r="U322" s="423">
        <f t="shared" si="81"/>
        <v>2.2799999999999994</v>
      </c>
      <c r="V322" s="317"/>
      <c r="W322" s="322">
        <f t="shared" si="71"/>
        <v>9.643120549999999</v>
      </c>
      <c r="X322" s="397">
        <f t="shared" si="72"/>
        <v>3.3106737381940698E-2</v>
      </c>
      <c r="Y322" s="398">
        <f t="shared" si="73"/>
        <v>9.8082123299999999</v>
      </c>
      <c r="Z322" s="396">
        <f t="shared" si="74"/>
        <v>1.6553368690970238E-2</v>
      </c>
    </row>
    <row r="323" spans="1:26" ht="15.75">
      <c r="A323" s="320"/>
      <c r="B323" s="24"/>
      <c r="C323" s="372" t="s">
        <v>152</v>
      </c>
      <c r="D323" s="10">
        <v>60</v>
      </c>
      <c r="E323" s="10" t="s">
        <v>14</v>
      </c>
      <c r="F323" s="10">
        <v>130</v>
      </c>
      <c r="G323" s="10" t="s">
        <v>14</v>
      </c>
      <c r="H323" s="10">
        <v>4</v>
      </c>
      <c r="I323" s="10"/>
      <c r="J323" s="10"/>
      <c r="K323" s="61"/>
      <c r="L323" s="435">
        <f t="shared" si="75"/>
        <v>11.32178496</v>
      </c>
      <c r="M323" s="436">
        <v>6000</v>
      </c>
      <c r="N323" s="423">
        <f t="shared" si="76"/>
        <v>67.930709759999999</v>
      </c>
      <c r="O323" s="12">
        <v>1</v>
      </c>
      <c r="P323" s="13">
        <v>1</v>
      </c>
      <c r="Q323" s="14">
        <f t="shared" si="77"/>
        <v>1</v>
      </c>
      <c r="R323" s="422">
        <f t="shared" si="78"/>
        <v>6</v>
      </c>
      <c r="S323" s="423">
        <f t="shared" si="79"/>
        <v>67.930709759999999</v>
      </c>
      <c r="T323" s="422">
        <f t="shared" si="80"/>
        <v>33.563612216849592</v>
      </c>
      <c r="U323" s="423">
        <f t="shared" si="81"/>
        <v>2.2799999999999994</v>
      </c>
      <c r="V323" s="317"/>
      <c r="W323" s="322">
        <f t="shared" si="71"/>
        <v>10.890524800000001</v>
      </c>
      <c r="X323" s="397">
        <f t="shared" si="72"/>
        <v>3.8091180986359108E-2</v>
      </c>
      <c r="Y323" s="398">
        <f t="shared" si="73"/>
        <v>11.10615488</v>
      </c>
      <c r="Z323" s="396">
        <f t="shared" si="74"/>
        <v>1.9045590493179665E-2</v>
      </c>
    </row>
    <row r="324" spans="1:26" ht="15.75">
      <c r="A324" s="320"/>
      <c r="B324" s="24"/>
      <c r="C324" s="372" t="s">
        <v>152</v>
      </c>
      <c r="D324" s="10">
        <v>60</v>
      </c>
      <c r="E324" s="10" t="s">
        <v>14</v>
      </c>
      <c r="F324" s="10">
        <v>130</v>
      </c>
      <c r="G324" s="10" t="s">
        <v>14</v>
      </c>
      <c r="H324" s="10">
        <v>5</v>
      </c>
      <c r="I324" s="10"/>
      <c r="J324" s="10"/>
      <c r="K324" s="61"/>
      <c r="L324" s="435">
        <f t="shared" si="75"/>
        <v>13.961539</v>
      </c>
      <c r="M324" s="436">
        <v>6000</v>
      </c>
      <c r="N324" s="423">
        <f t="shared" si="76"/>
        <v>83.769233999999997</v>
      </c>
      <c r="O324" s="12">
        <v>1</v>
      </c>
      <c r="P324" s="13">
        <v>1</v>
      </c>
      <c r="Q324" s="14">
        <f t="shared" si="77"/>
        <v>1</v>
      </c>
      <c r="R324" s="422">
        <f t="shared" si="78"/>
        <v>6</v>
      </c>
      <c r="S324" s="423">
        <f t="shared" si="79"/>
        <v>83.769233999999997</v>
      </c>
      <c r="T324" s="422">
        <f t="shared" si="80"/>
        <v>27.21762980427874</v>
      </c>
      <c r="U324" s="423">
        <f t="shared" si="81"/>
        <v>2.2799999999999998</v>
      </c>
      <c r="V324" s="317"/>
      <c r="W324" s="322">
        <f t="shared" ref="W324:W387" si="82">(D324+F324-2*H324)*2*H324*7.85/1000-0.8584*5*H324*H324*7.85/1000</f>
        <v>13.287695000000001</v>
      </c>
      <c r="X324" s="397">
        <f t="shared" ref="X324:X387" si="83">(1-W324/L324)</f>
        <v>4.8264306678511559E-2</v>
      </c>
      <c r="Y324" s="398">
        <f t="shared" si="73"/>
        <v>13.624617000000001</v>
      </c>
      <c r="Z324" s="396">
        <f t="shared" si="74"/>
        <v>2.413215333925578E-2</v>
      </c>
    </row>
    <row r="325" spans="1:26" ht="15.75">
      <c r="A325" s="320"/>
      <c r="B325" s="24"/>
      <c r="C325" s="372" t="s">
        <v>152</v>
      </c>
      <c r="D325" s="10">
        <v>60</v>
      </c>
      <c r="E325" s="10" t="s">
        <v>14</v>
      </c>
      <c r="F325" s="10">
        <v>130</v>
      </c>
      <c r="G325" s="10" t="s">
        <v>14</v>
      </c>
      <c r="H325" s="10">
        <v>6</v>
      </c>
      <c r="I325" s="10"/>
      <c r="J325" s="10"/>
      <c r="K325" s="61"/>
      <c r="L325" s="435">
        <f t="shared" si="75"/>
        <v>16.52501616</v>
      </c>
      <c r="M325" s="436">
        <v>6000</v>
      </c>
      <c r="N325" s="423">
        <f t="shared" si="76"/>
        <v>99.150096959999999</v>
      </c>
      <c r="O325" s="12">
        <v>1</v>
      </c>
      <c r="P325" s="13">
        <v>1</v>
      </c>
      <c r="Q325" s="14">
        <f t="shared" si="77"/>
        <v>1</v>
      </c>
      <c r="R325" s="422">
        <f t="shared" si="78"/>
        <v>6</v>
      </c>
      <c r="S325" s="423">
        <f t="shared" si="79"/>
        <v>99.150096959999999</v>
      </c>
      <c r="T325" s="422">
        <f t="shared" si="80"/>
        <v>22.995438934566224</v>
      </c>
      <c r="U325" s="423">
        <f t="shared" si="81"/>
        <v>2.2799999999999998</v>
      </c>
      <c r="V325" s="317"/>
      <c r="W325" s="322">
        <f t="shared" si="82"/>
        <v>15.554680799999998</v>
      </c>
      <c r="X325" s="397">
        <f t="shared" si="83"/>
        <v>5.871917767613255E-2</v>
      </c>
      <c r="Y325" s="398">
        <f t="shared" si="73"/>
        <v>16.03984848</v>
      </c>
      <c r="Z325" s="396">
        <f t="shared" si="74"/>
        <v>2.935958883806622E-2</v>
      </c>
    </row>
    <row r="326" spans="1:26" ht="15.75">
      <c r="A326" s="320"/>
      <c r="B326" s="24"/>
      <c r="C326" s="372" t="s">
        <v>152</v>
      </c>
      <c r="D326" s="10">
        <v>60</v>
      </c>
      <c r="E326" s="10" t="s">
        <v>14</v>
      </c>
      <c r="F326" s="10">
        <v>140</v>
      </c>
      <c r="G326" s="10" t="s">
        <v>14</v>
      </c>
      <c r="H326" s="10">
        <v>2</v>
      </c>
      <c r="I326" s="10"/>
      <c r="J326" s="10"/>
      <c r="K326" s="61"/>
      <c r="L326" s="435">
        <f t="shared" si="75"/>
        <v>6.1274462400000003</v>
      </c>
      <c r="M326" s="436">
        <v>6000</v>
      </c>
      <c r="N326" s="423">
        <f t="shared" si="76"/>
        <v>36.76467744</v>
      </c>
      <c r="O326" s="12">
        <v>1</v>
      </c>
      <c r="P326" s="13">
        <v>1</v>
      </c>
      <c r="Q326" s="14">
        <f t="shared" si="77"/>
        <v>1</v>
      </c>
      <c r="R326" s="422">
        <f t="shared" si="78"/>
        <v>6</v>
      </c>
      <c r="S326" s="423">
        <f t="shared" si="79"/>
        <v>36.76467744</v>
      </c>
      <c r="T326" s="422">
        <f t="shared" si="80"/>
        <v>65.280050502736032</v>
      </c>
      <c r="U326" s="423">
        <f t="shared" si="81"/>
        <v>2.4</v>
      </c>
      <c r="V326" s="317"/>
      <c r="W326" s="322">
        <f t="shared" si="82"/>
        <v>6.0196312000000001</v>
      </c>
      <c r="X326" s="397">
        <f t="shared" si="83"/>
        <v>1.7595428140386282E-2</v>
      </c>
      <c r="Y326" s="398">
        <f t="shared" si="73"/>
        <v>6.0735387200000002</v>
      </c>
      <c r="Z326" s="396">
        <f t="shared" si="74"/>
        <v>8.7977140701931411E-3</v>
      </c>
    </row>
    <row r="327" spans="1:26" ht="15.75">
      <c r="A327" s="320"/>
      <c r="B327" s="24"/>
      <c r="C327" s="372" t="s">
        <v>152</v>
      </c>
      <c r="D327" s="10">
        <v>60</v>
      </c>
      <c r="E327" s="10" t="s">
        <v>14</v>
      </c>
      <c r="F327" s="10">
        <v>140</v>
      </c>
      <c r="G327" s="10" t="s">
        <v>14</v>
      </c>
      <c r="H327" s="10">
        <v>2.5</v>
      </c>
      <c r="I327" s="10"/>
      <c r="J327" s="10"/>
      <c r="K327" s="61"/>
      <c r="L327" s="435">
        <f t="shared" si="75"/>
        <v>7.6116347499999994</v>
      </c>
      <c r="M327" s="436">
        <v>6000</v>
      </c>
      <c r="N327" s="423">
        <f t="shared" si="76"/>
        <v>45.669808500000002</v>
      </c>
      <c r="O327" s="12">
        <v>1</v>
      </c>
      <c r="P327" s="13">
        <v>1</v>
      </c>
      <c r="Q327" s="14">
        <f t="shared" si="77"/>
        <v>1</v>
      </c>
      <c r="R327" s="422">
        <f t="shared" si="78"/>
        <v>6</v>
      </c>
      <c r="S327" s="423">
        <f t="shared" si="79"/>
        <v>45.669808500000002</v>
      </c>
      <c r="T327" s="422">
        <f t="shared" si="80"/>
        <v>52.551129046227558</v>
      </c>
      <c r="U327" s="423">
        <f t="shared" si="81"/>
        <v>2.4000000000000004</v>
      </c>
      <c r="V327" s="317"/>
      <c r="W327" s="322">
        <f t="shared" si="82"/>
        <v>7.4431737499999997</v>
      </c>
      <c r="X327" s="397">
        <f t="shared" si="83"/>
        <v>2.2132039375641344E-2</v>
      </c>
      <c r="Y327" s="398">
        <f t="shared" si="73"/>
        <v>7.52740425</v>
      </c>
      <c r="Z327" s="396">
        <f t="shared" si="74"/>
        <v>1.1066019687820616E-2</v>
      </c>
    </row>
    <row r="328" spans="1:26" ht="15.75">
      <c r="A328" s="320"/>
      <c r="B328" s="24"/>
      <c r="C328" s="372" t="s">
        <v>152</v>
      </c>
      <c r="D328" s="10">
        <v>60</v>
      </c>
      <c r="E328" s="10" t="s">
        <v>14</v>
      </c>
      <c r="F328" s="10">
        <v>140</v>
      </c>
      <c r="G328" s="10" t="s">
        <v>14</v>
      </c>
      <c r="H328" s="10">
        <v>3</v>
      </c>
      <c r="I328" s="10"/>
      <c r="J328" s="10"/>
      <c r="K328" s="61"/>
      <c r="L328" s="435">
        <f t="shared" si="75"/>
        <v>9.0767540399999991</v>
      </c>
      <c r="M328" s="436">
        <v>6000</v>
      </c>
      <c r="N328" s="423">
        <f t="shared" si="76"/>
        <v>54.460524239999991</v>
      </c>
      <c r="O328" s="12">
        <v>1</v>
      </c>
      <c r="P328" s="13">
        <v>1</v>
      </c>
      <c r="Q328" s="14">
        <f t="shared" si="77"/>
        <v>1</v>
      </c>
      <c r="R328" s="422">
        <f t="shared" si="78"/>
        <v>6</v>
      </c>
      <c r="S328" s="423">
        <f t="shared" si="79"/>
        <v>54.460524239999991</v>
      </c>
      <c r="T328" s="422">
        <f t="shared" si="80"/>
        <v>44.068617287331499</v>
      </c>
      <c r="U328" s="423">
        <f t="shared" si="81"/>
        <v>2.3999999999999995</v>
      </c>
      <c r="V328" s="317"/>
      <c r="W328" s="322">
        <f t="shared" si="82"/>
        <v>8.8341701999999991</v>
      </c>
      <c r="X328" s="397">
        <f t="shared" si="83"/>
        <v>2.6725836012628124E-2</v>
      </c>
      <c r="Y328" s="398">
        <f t="shared" si="73"/>
        <v>8.95546212</v>
      </c>
      <c r="Z328" s="396">
        <f t="shared" si="74"/>
        <v>1.3362918006313951E-2</v>
      </c>
    </row>
    <row r="329" spans="1:26" ht="15.75">
      <c r="A329" s="320"/>
      <c r="B329" s="24"/>
      <c r="C329" s="372" t="s">
        <v>152</v>
      </c>
      <c r="D329" s="10">
        <v>60</v>
      </c>
      <c r="E329" s="10" t="s">
        <v>14</v>
      </c>
      <c r="F329" s="10">
        <v>140</v>
      </c>
      <c r="G329" s="10" t="s">
        <v>14</v>
      </c>
      <c r="H329" s="10">
        <v>3.5</v>
      </c>
      <c r="I329" s="10"/>
      <c r="J329" s="10"/>
      <c r="K329" s="61"/>
      <c r="L329" s="435">
        <f t="shared" si="75"/>
        <v>10.522804109999999</v>
      </c>
      <c r="M329" s="436">
        <v>6000</v>
      </c>
      <c r="N329" s="423">
        <f t="shared" si="76"/>
        <v>63.136824659999995</v>
      </c>
      <c r="O329" s="12">
        <v>1</v>
      </c>
      <c r="P329" s="13">
        <v>1</v>
      </c>
      <c r="Q329" s="14">
        <f t="shared" si="77"/>
        <v>1</v>
      </c>
      <c r="R329" s="422">
        <f t="shared" si="78"/>
        <v>6</v>
      </c>
      <c r="S329" s="423">
        <f t="shared" si="79"/>
        <v>63.136824659999995</v>
      </c>
      <c r="T329" s="422">
        <f t="shared" si="80"/>
        <v>38.012681393533995</v>
      </c>
      <c r="U329" s="423">
        <f t="shared" si="81"/>
        <v>2.4</v>
      </c>
      <c r="V329" s="317"/>
      <c r="W329" s="322">
        <f t="shared" si="82"/>
        <v>10.192620549999999</v>
      </c>
      <c r="X329" s="397">
        <f t="shared" si="83"/>
        <v>3.1377906169157033E-2</v>
      </c>
      <c r="Y329" s="398">
        <f t="shared" si="73"/>
        <v>10.35771233</v>
      </c>
      <c r="Z329" s="396">
        <f t="shared" si="74"/>
        <v>1.5688953084578405E-2</v>
      </c>
    </row>
    <row r="330" spans="1:26" ht="15.75">
      <c r="A330" s="320"/>
      <c r="B330" s="24"/>
      <c r="C330" s="372" t="s">
        <v>152</v>
      </c>
      <c r="D330" s="10">
        <v>60</v>
      </c>
      <c r="E330" s="10" t="s">
        <v>14</v>
      </c>
      <c r="F330" s="10">
        <v>140</v>
      </c>
      <c r="G330" s="10" t="s">
        <v>14</v>
      </c>
      <c r="H330" s="10">
        <v>4</v>
      </c>
      <c r="I330" s="10"/>
      <c r="J330" s="10"/>
      <c r="K330" s="61"/>
      <c r="L330" s="435">
        <f t="shared" si="75"/>
        <v>11.949784959999999</v>
      </c>
      <c r="M330" s="436">
        <v>6000</v>
      </c>
      <c r="N330" s="423">
        <f t="shared" si="76"/>
        <v>71.69870976</v>
      </c>
      <c r="O330" s="12">
        <v>1</v>
      </c>
      <c r="P330" s="13">
        <v>1</v>
      </c>
      <c r="Q330" s="14">
        <f t="shared" si="77"/>
        <v>1</v>
      </c>
      <c r="R330" s="422">
        <f t="shared" si="78"/>
        <v>6</v>
      </c>
      <c r="S330" s="423">
        <f t="shared" si="79"/>
        <v>71.69870976</v>
      </c>
      <c r="T330" s="422">
        <f t="shared" si="80"/>
        <v>33.473405700515642</v>
      </c>
      <c r="U330" s="423">
        <f t="shared" si="81"/>
        <v>2.4000000000000004</v>
      </c>
      <c r="V330" s="317"/>
      <c r="W330" s="322">
        <f t="shared" si="82"/>
        <v>11.5185248</v>
      </c>
      <c r="X330" s="397">
        <f t="shared" si="83"/>
        <v>3.6089365745373136E-2</v>
      </c>
      <c r="Y330" s="398">
        <f t="shared" si="73"/>
        <v>11.734154879999998</v>
      </c>
      <c r="Z330" s="396">
        <f t="shared" si="74"/>
        <v>1.8044682872686679E-2</v>
      </c>
    </row>
    <row r="331" spans="1:26" ht="15.75">
      <c r="A331" s="320"/>
      <c r="B331" s="24"/>
      <c r="C331" s="372" t="s">
        <v>152</v>
      </c>
      <c r="D331" s="10">
        <v>60</v>
      </c>
      <c r="E331" s="10" t="s">
        <v>14</v>
      </c>
      <c r="F331" s="10">
        <v>140</v>
      </c>
      <c r="G331" s="10" t="s">
        <v>14</v>
      </c>
      <c r="H331" s="10">
        <v>5</v>
      </c>
      <c r="I331" s="10"/>
      <c r="J331" s="10"/>
      <c r="K331" s="61"/>
      <c r="L331" s="435">
        <f t="shared" si="75"/>
        <v>14.746538999999999</v>
      </c>
      <c r="M331" s="436">
        <v>6000</v>
      </c>
      <c r="N331" s="423">
        <f t="shared" si="76"/>
        <v>88.479233999999991</v>
      </c>
      <c r="O331" s="12">
        <v>1</v>
      </c>
      <c r="P331" s="13">
        <v>1</v>
      </c>
      <c r="Q331" s="14">
        <f t="shared" si="77"/>
        <v>1</v>
      </c>
      <c r="R331" s="422">
        <f t="shared" si="78"/>
        <v>6</v>
      </c>
      <c r="S331" s="423">
        <f t="shared" si="79"/>
        <v>88.479233999999991</v>
      </c>
      <c r="T331" s="422">
        <f t="shared" si="80"/>
        <v>27.125008790198162</v>
      </c>
      <c r="U331" s="423">
        <f t="shared" si="81"/>
        <v>2.4</v>
      </c>
      <c r="V331" s="317"/>
      <c r="W331" s="322">
        <f t="shared" si="82"/>
        <v>14.072695</v>
      </c>
      <c r="X331" s="397">
        <f t="shared" si="83"/>
        <v>4.5695061058055653E-2</v>
      </c>
      <c r="Y331" s="398">
        <f t="shared" si="73"/>
        <v>14.409616999999999</v>
      </c>
      <c r="Z331" s="396">
        <f t="shared" si="74"/>
        <v>2.2847530529027882E-2</v>
      </c>
    </row>
    <row r="332" spans="1:26" ht="15.75">
      <c r="A332" s="320"/>
      <c r="B332" s="24"/>
      <c r="C332" s="372" t="s">
        <v>152</v>
      </c>
      <c r="D332" s="10">
        <v>60</v>
      </c>
      <c r="E332" s="10" t="s">
        <v>14</v>
      </c>
      <c r="F332" s="10">
        <v>140</v>
      </c>
      <c r="G332" s="10" t="s">
        <v>14</v>
      </c>
      <c r="H332" s="10">
        <v>6</v>
      </c>
      <c r="I332" s="10"/>
      <c r="J332" s="10"/>
      <c r="K332" s="61"/>
      <c r="L332" s="435">
        <f t="shared" si="75"/>
        <v>17.46701616</v>
      </c>
      <c r="M332" s="436">
        <v>6000</v>
      </c>
      <c r="N332" s="423">
        <f t="shared" si="76"/>
        <v>104.80209696</v>
      </c>
      <c r="O332" s="12">
        <v>1</v>
      </c>
      <c r="P332" s="13">
        <v>1</v>
      </c>
      <c r="Q332" s="14">
        <f t="shared" si="77"/>
        <v>1</v>
      </c>
      <c r="R332" s="422">
        <f t="shared" si="78"/>
        <v>6</v>
      </c>
      <c r="S332" s="423">
        <f t="shared" si="79"/>
        <v>104.80209696</v>
      </c>
      <c r="T332" s="422">
        <f t="shared" si="80"/>
        <v>22.900305142901981</v>
      </c>
      <c r="U332" s="423">
        <f t="shared" si="81"/>
        <v>2.4</v>
      </c>
      <c r="V332" s="317"/>
      <c r="W332" s="322">
        <f t="shared" si="82"/>
        <v>16.4966808</v>
      </c>
      <c r="X332" s="397">
        <f t="shared" si="83"/>
        <v>5.5552439587369107E-2</v>
      </c>
      <c r="Y332" s="398">
        <f t="shared" si="73"/>
        <v>16.98184848</v>
      </c>
      <c r="Z332" s="396">
        <f t="shared" si="74"/>
        <v>2.7776219793684609E-2</v>
      </c>
    </row>
    <row r="333" spans="1:26" ht="15.75">
      <c r="A333" s="320"/>
      <c r="B333" s="24"/>
      <c r="C333" s="372" t="s">
        <v>152</v>
      </c>
      <c r="D333" s="10">
        <v>60</v>
      </c>
      <c r="E333" s="10" t="s">
        <v>14</v>
      </c>
      <c r="F333" s="10">
        <v>150</v>
      </c>
      <c r="G333" s="10" t="s">
        <v>14</v>
      </c>
      <c r="H333" s="10">
        <v>2</v>
      </c>
      <c r="I333" s="10"/>
      <c r="J333" s="10"/>
      <c r="K333" s="61"/>
      <c r="L333" s="435">
        <f t="shared" si="75"/>
        <v>6.4414462400000003</v>
      </c>
      <c r="M333" s="436">
        <v>6000</v>
      </c>
      <c r="N333" s="423">
        <f t="shared" si="76"/>
        <v>38.64867744</v>
      </c>
      <c r="O333" s="12">
        <v>1</v>
      </c>
      <c r="P333" s="13">
        <v>1</v>
      </c>
      <c r="Q333" s="14">
        <f t="shared" si="77"/>
        <v>1</v>
      </c>
      <c r="R333" s="422">
        <f t="shared" si="78"/>
        <v>6</v>
      </c>
      <c r="S333" s="423">
        <f t="shared" si="79"/>
        <v>38.64867744</v>
      </c>
      <c r="T333" s="422">
        <f t="shared" si="80"/>
        <v>65.202748629941212</v>
      </c>
      <c r="U333" s="423">
        <f t="shared" si="81"/>
        <v>2.52</v>
      </c>
      <c r="V333" s="317"/>
      <c r="W333" s="322">
        <f t="shared" si="82"/>
        <v>6.3336312000000001</v>
      </c>
      <c r="X333" s="397">
        <f t="shared" si="83"/>
        <v>1.6737707027731141E-2</v>
      </c>
      <c r="Y333" s="398">
        <f t="shared" si="73"/>
        <v>6.3875387200000002</v>
      </c>
      <c r="Z333" s="396">
        <f t="shared" si="74"/>
        <v>8.3688535138655151E-3</v>
      </c>
    </row>
    <row r="334" spans="1:26" ht="15.75">
      <c r="A334" s="320"/>
      <c r="B334" s="24"/>
      <c r="C334" s="372" t="s">
        <v>152</v>
      </c>
      <c r="D334" s="10">
        <v>60</v>
      </c>
      <c r="E334" s="10" t="s">
        <v>14</v>
      </c>
      <c r="F334" s="10">
        <v>150</v>
      </c>
      <c r="G334" s="10" t="s">
        <v>14</v>
      </c>
      <c r="H334" s="10">
        <v>2.5</v>
      </c>
      <c r="I334" s="10"/>
      <c r="J334" s="10"/>
      <c r="K334" s="61"/>
      <c r="L334" s="435">
        <f t="shared" si="75"/>
        <v>8.0041347500000004</v>
      </c>
      <c r="M334" s="436">
        <v>6000</v>
      </c>
      <c r="N334" s="423">
        <f t="shared" si="76"/>
        <v>48.024808499999999</v>
      </c>
      <c r="O334" s="12">
        <v>1</v>
      </c>
      <c r="P334" s="13">
        <v>1</v>
      </c>
      <c r="Q334" s="14">
        <f t="shared" si="77"/>
        <v>1</v>
      </c>
      <c r="R334" s="422">
        <f t="shared" si="78"/>
        <v>6</v>
      </c>
      <c r="S334" s="423">
        <f t="shared" si="79"/>
        <v>48.024808499999999</v>
      </c>
      <c r="T334" s="422">
        <f t="shared" si="80"/>
        <v>52.472879720072179</v>
      </c>
      <c r="U334" s="423">
        <f t="shared" si="81"/>
        <v>2.52</v>
      </c>
      <c r="V334" s="317"/>
      <c r="W334" s="322">
        <f t="shared" si="82"/>
        <v>7.8356737500000007</v>
      </c>
      <c r="X334" s="397">
        <f t="shared" si="83"/>
        <v>2.1046747120292975E-2</v>
      </c>
      <c r="Y334" s="398">
        <f t="shared" si="73"/>
        <v>7.919904250000001</v>
      </c>
      <c r="Z334" s="396">
        <f t="shared" si="74"/>
        <v>1.0523373560146432E-2</v>
      </c>
    </row>
    <row r="335" spans="1:26" ht="15.75">
      <c r="A335" s="320"/>
      <c r="B335" s="24"/>
      <c r="C335" s="372" t="s">
        <v>152</v>
      </c>
      <c r="D335" s="10">
        <v>60</v>
      </c>
      <c r="E335" s="10" t="s">
        <v>14</v>
      </c>
      <c r="F335" s="10">
        <v>150</v>
      </c>
      <c r="G335" s="10" t="s">
        <v>14</v>
      </c>
      <c r="H335" s="10">
        <v>3</v>
      </c>
      <c r="I335" s="10"/>
      <c r="J335" s="10"/>
      <c r="K335" s="61"/>
      <c r="L335" s="435">
        <f t="shared" si="75"/>
        <v>9.5477540399999992</v>
      </c>
      <c r="M335" s="436">
        <v>6000</v>
      </c>
      <c r="N335" s="423">
        <f t="shared" si="76"/>
        <v>57.286524239999991</v>
      </c>
      <c r="O335" s="12">
        <v>1</v>
      </c>
      <c r="P335" s="13">
        <v>1</v>
      </c>
      <c r="Q335" s="14">
        <f t="shared" si="77"/>
        <v>1</v>
      </c>
      <c r="R335" s="422">
        <f t="shared" si="78"/>
        <v>6</v>
      </c>
      <c r="S335" s="423">
        <f t="shared" si="79"/>
        <v>57.286524239999991</v>
      </c>
      <c r="T335" s="422">
        <f t="shared" si="80"/>
        <v>43.989402977959415</v>
      </c>
      <c r="U335" s="423">
        <f t="shared" si="81"/>
        <v>2.52</v>
      </c>
      <c r="V335" s="317"/>
      <c r="W335" s="322">
        <f t="shared" si="82"/>
        <v>9.3051701999999992</v>
      </c>
      <c r="X335" s="397">
        <f t="shared" si="83"/>
        <v>2.5407424508811505E-2</v>
      </c>
      <c r="Y335" s="398">
        <f t="shared" si="73"/>
        <v>9.4264621200000001</v>
      </c>
      <c r="Z335" s="396">
        <f t="shared" si="74"/>
        <v>1.2703712254405697E-2</v>
      </c>
    </row>
    <row r="336" spans="1:26" ht="15.75">
      <c r="A336" s="320"/>
      <c r="B336" s="24"/>
      <c r="C336" s="372" t="s">
        <v>152</v>
      </c>
      <c r="D336" s="10">
        <v>60</v>
      </c>
      <c r="E336" s="10" t="s">
        <v>14</v>
      </c>
      <c r="F336" s="10">
        <v>150</v>
      </c>
      <c r="G336" s="10" t="s">
        <v>14</v>
      </c>
      <c r="H336" s="10">
        <v>3.5</v>
      </c>
      <c r="I336" s="10"/>
      <c r="J336" s="10"/>
      <c r="K336" s="61"/>
      <c r="L336" s="435">
        <f t="shared" si="75"/>
        <v>11.072304109999999</v>
      </c>
      <c r="M336" s="436">
        <v>6000</v>
      </c>
      <c r="N336" s="423">
        <f t="shared" si="76"/>
        <v>66.433824659999999</v>
      </c>
      <c r="O336" s="12">
        <v>1</v>
      </c>
      <c r="P336" s="13">
        <v>1</v>
      </c>
      <c r="Q336" s="14">
        <f t="shared" si="77"/>
        <v>1</v>
      </c>
      <c r="R336" s="422">
        <f t="shared" si="78"/>
        <v>6</v>
      </c>
      <c r="S336" s="423">
        <f t="shared" si="79"/>
        <v>66.433824659999999</v>
      </c>
      <c r="T336" s="422">
        <f t="shared" si="80"/>
        <v>37.932484135860683</v>
      </c>
      <c r="U336" s="423">
        <f t="shared" si="81"/>
        <v>2.52</v>
      </c>
      <c r="V336" s="317"/>
      <c r="W336" s="322">
        <f t="shared" si="82"/>
        <v>10.742120549999999</v>
      </c>
      <c r="X336" s="397">
        <f t="shared" si="83"/>
        <v>2.9820672980052421E-2</v>
      </c>
      <c r="Y336" s="398">
        <f t="shared" si="73"/>
        <v>10.90721233</v>
      </c>
      <c r="Z336" s="396">
        <f t="shared" si="74"/>
        <v>1.4910336490026155E-2</v>
      </c>
    </row>
    <row r="337" spans="1:26" ht="15.75">
      <c r="A337" s="320"/>
      <c r="B337" s="24"/>
      <c r="C337" s="372" t="s">
        <v>152</v>
      </c>
      <c r="D337" s="10">
        <v>60</v>
      </c>
      <c r="E337" s="10" t="s">
        <v>14</v>
      </c>
      <c r="F337" s="10">
        <v>150</v>
      </c>
      <c r="G337" s="10" t="s">
        <v>14</v>
      </c>
      <c r="H337" s="10">
        <v>4</v>
      </c>
      <c r="I337" s="10"/>
      <c r="J337" s="10"/>
      <c r="K337" s="61"/>
      <c r="L337" s="435">
        <f t="shared" si="75"/>
        <v>12.577784959999999</v>
      </c>
      <c r="M337" s="436">
        <v>6000</v>
      </c>
      <c r="N337" s="423">
        <f t="shared" si="76"/>
        <v>75.466709760000001</v>
      </c>
      <c r="O337" s="12">
        <v>1</v>
      </c>
      <c r="P337" s="13">
        <v>1</v>
      </c>
      <c r="Q337" s="14">
        <f t="shared" si="77"/>
        <v>1</v>
      </c>
      <c r="R337" s="422">
        <f t="shared" si="78"/>
        <v>6</v>
      </c>
      <c r="S337" s="423">
        <f t="shared" si="79"/>
        <v>75.466709760000001</v>
      </c>
      <c r="T337" s="422">
        <f t="shared" si="80"/>
        <v>33.392207080633696</v>
      </c>
      <c r="U337" s="423">
        <f t="shared" si="81"/>
        <v>2.52</v>
      </c>
      <c r="V337" s="317"/>
      <c r="W337" s="322">
        <f t="shared" si="82"/>
        <v>12.1465248</v>
      </c>
      <c r="X337" s="397">
        <f t="shared" si="83"/>
        <v>3.4287448972255219E-2</v>
      </c>
      <c r="Y337" s="398">
        <f t="shared" si="73"/>
        <v>12.362154879999999</v>
      </c>
      <c r="Z337" s="396">
        <f t="shared" si="74"/>
        <v>1.7143724486127665E-2</v>
      </c>
    </row>
    <row r="338" spans="1:26" ht="15.75">
      <c r="A338" s="320"/>
      <c r="B338" s="24"/>
      <c r="C338" s="372" t="s">
        <v>152</v>
      </c>
      <c r="D338" s="10">
        <v>60</v>
      </c>
      <c r="E338" s="10" t="s">
        <v>14</v>
      </c>
      <c r="F338" s="10">
        <v>150</v>
      </c>
      <c r="G338" s="10" t="s">
        <v>14</v>
      </c>
      <c r="H338" s="10">
        <v>5</v>
      </c>
      <c r="I338" s="10"/>
      <c r="J338" s="10"/>
      <c r="K338" s="61"/>
      <c r="L338" s="435">
        <f t="shared" si="75"/>
        <v>15.531538999999999</v>
      </c>
      <c r="M338" s="436">
        <v>6000</v>
      </c>
      <c r="N338" s="423">
        <f t="shared" si="76"/>
        <v>93.189233999999999</v>
      </c>
      <c r="O338" s="12">
        <v>1</v>
      </c>
      <c r="P338" s="13">
        <v>1</v>
      </c>
      <c r="Q338" s="14">
        <f t="shared" si="77"/>
        <v>1</v>
      </c>
      <c r="R338" s="422">
        <f t="shared" si="78"/>
        <v>6</v>
      </c>
      <c r="S338" s="423">
        <f t="shared" si="79"/>
        <v>93.189233999999999</v>
      </c>
      <c r="T338" s="422">
        <f t="shared" si="80"/>
        <v>27.04175033781263</v>
      </c>
      <c r="U338" s="423">
        <f t="shared" si="81"/>
        <v>2.52</v>
      </c>
      <c r="V338" s="317"/>
      <c r="W338" s="322">
        <f t="shared" si="82"/>
        <v>14.857695</v>
      </c>
      <c r="X338" s="397">
        <f t="shared" si="83"/>
        <v>4.3385526701507082E-2</v>
      </c>
      <c r="Y338" s="398">
        <f t="shared" si="73"/>
        <v>15.194616999999999</v>
      </c>
      <c r="Z338" s="396">
        <f t="shared" si="74"/>
        <v>2.1692763350753541E-2</v>
      </c>
    </row>
    <row r="339" spans="1:26" ht="15.75">
      <c r="A339" s="320"/>
      <c r="B339" s="24"/>
      <c r="C339" s="372" t="s">
        <v>152</v>
      </c>
      <c r="D339" s="10">
        <v>60</v>
      </c>
      <c r="E339" s="10" t="s">
        <v>14</v>
      </c>
      <c r="F339" s="10">
        <v>150</v>
      </c>
      <c r="G339" s="10" t="s">
        <v>14</v>
      </c>
      <c r="H339" s="10">
        <v>6</v>
      </c>
      <c r="I339" s="10"/>
      <c r="J339" s="10"/>
      <c r="K339" s="61"/>
      <c r="L339" s="435">
        <f t="shared" si="75"/>
        <v>18.40901616</v>
      </c>
      <c r="M339" s="436">
        <v>6000</v>
      </c>
      <c r="N339" s="423">
        <f t="shared" si="76"/>
        <v>110.45409696</v>
      </c>
      <c r="O339" s="12">
        <v>1</v>
      </c>
      <c r="P339" s="13">
        <v>1</v>
      </c>
      <c r="Q339" s="14">
        <f t="shared" si="77"/>
        <v>1</v>
      </c>
      <c r="R339" s="422">
        <f t="shared" si="78"/>
        <v>6</v>
      </c>
      <c r="S339" s="423">
        <f t="shared" si="79"/>
        <v>110.45409696</v>
      </c>
      <c r="T339" s="422">
        <f t="shared" si="80"/>
        <v>22.814907453479034</v>
      </c>
      <c r="U339" s="423">
        <f t="shared" si="81"/>
        <v>2.52</v>
      </c>
      <c r="V339" s="317"/>
      <c r="W339" s="322">
        <f t="shared" si="82"/>
        <v>17.4386808</v>
      </c>
      <c r="X339" s="397">
        <f t="shared" si="83"/>
        <v>5.2709789136281548E-2</v>
      </c>
      <c r="Y339" s="398">
        <f t="shared" si="73"/>
        <v>17.92384848</v>
      </c>
      <c r="Z339" s="396">
        <f t="shared" si="74"/>
        <v>2.6354894568140774E-2</v>
      </c>
    </row>
    <row r="340" spans="1:26" ht="15.75">
      <c r="A340" s="320"/>
      <c r="B340" s="24"/>
      <c r="C340" s="372" t="s">
        <v>152</v>
      </c>
      <c r="D340" s="10">
        <v>60</v>
      </c>
      <c r="E340" s="10" t="s">
        <v>14</v>
      </c>
      <c r="F340" s="10">
        <v>160</v>
      </c>
      <c r="G340" s="10" t="s">
        <v>14</v>
      </c>
      <c r="H340" s="10">
        <v>2</v>
      </c>
      <c r="I340" s="10"/>
      <c r="J340" s="10"/>
      <c r="K340" s="61"/>
      <c r="L340" s="435">
        <f t="shared" si="75"/>
        <v>6.7554462400000004</v>
      </c>
      <c r="M340" s="436">
        <v>6000</v>
      </c>
      <c r="N340" s="423">
        <f t="shared" si="76"/>
        <v>40.532677440000001</v>
      </c>
      <c r="O340" s="12">
        <v>1</v>
      </c>
      <c r="P340" s="13">
        <v>1</v>
      </c>
      <c r="Q340" s="14">
        <f t="shared" si="77"/>
        <v>1</v>
      </c>
      <c r="R340" s="422">
        <f t="shared" si="78"/>
        <v>6</v>
      </c>
      <c r="S340" s="423">
        <f t="shared" si="79"/>
        <v>40.532677440000001</v>
      </c>
      <c r="T340" s="422">
        <f t="shared" si="80"/>
        <v>65.132632896209671</v>
      </c>
      <c r="U340" s="423">
        <f t="shared" si="81"/>
        <v>2.6399999999999997</v>
      </c>
      <c r="V340" s="317"/>
      <c r="W340" s="322">
        <f t="shared" si="82"/>
        <v>6.6476312000000002</v>
      </c>
      <c r="X340" s="397">
        <f t="shared" si="83"/>
        <v>1.5959721411386796E-2</v>
      </c>
      <c r="Y340" s="398">
        <f t="shared" ref="Y340:Y403" si="84">(D340+F340-2*H340)*2*H340*7.85/1000-0.8584*3*H340*H340*7.85/1000</f>
        <v>6.7015387200000003</v>
      </c>
      <c r="Z340" s="396">
        <f t="shared" ref="Z340:Z403" si="85">1-Y340/L340</f>
        <v>7.9798607056933424E-3</v>
      </c>
    </row>
    <row r="341" spans="1:26" ht="15.75">
      <c r="A341" s="320"/>
      <c r="B341" s="24"/>
      <c r="C341" s="372" t="s">
        <v>152</v>
      </c>
      <c r="D341" s="10">
        <v>60</v>
      </c>
      <c r="E341" s="10" t="s">
        <v>14</v>
      </c>
      <c r="F341" s="10">
        <v>160</v>
      </c>
      <c r="G341" s="10" t="s">
        <v>14</v>
      </c>
      <c r="H341" s="10">
        <v>2.5</v>
      </c>
      <c r="I341" s="10"/>
      <c r="J341" s="10"/>
      <c r="K341" s="61"/>
      <c r="L341" s="435">
        <f t="shared" si="75"/>
        <v>8.3966347500000005</v>
      </c>
      <c r="M341" s="436">
        <v>6000</v>
      </c>
      <c r="N341" s="423">
        <f t="shared" si="76"/>
        <v>50.37980850000001</v>
      </c>
      <c r="O341" s="12">
        <v>1</v>
      </c>
      <c r="P341" s="13">
        <v>1</v>
      </c>
      <c r="Q341" s="14">
        <f t="shared" si="77"/>
        <v>1</v>
      </c>
      <c r="R341" s="422">
        <f t="shared" si="78"/>
        <v>6</v>
      </c>
      <c r="S341" s="423">
        <f t="shared" si="79"/>
        <v>50.37980850000001</v>
      </c>
      <c r="T341" s="422">
        <f t="shared" si="80"/>
        <v>52.401945910532788</v>
      </c>
      <c r="U341" s="423">
        <f t="shared" si="81"/>
        <v>2.6400000000000006</v>
      </c>
      <c r="V341" s="317"/>
      <c r="W341" s="322">
        <f t="shared" si="82"/>
        <v>8.2281737499999998</v>
      </c>
      <c r="X341" s="397">
        <f t="shared" si="83"/>
        <v>2.0062918659168871E-2</v>
      </c>
      <c r="Y341" s="398">
        <f t="shared" si="84"/>
        <v>8.3124042500000002</v>
      </c>
      <c r="Z341" s="396">
        <f t="shared" si="85"/>
        <v>1.003145932958438E-2</v>
      </c>
    </row>
    <row r="342" spans="1:26" ht="15.75">
      <c r="A342" s="320"/>
      <c r="B342" s="24"/>
      <c r="C342" s="372" t="s">
        <v>152</v>
      </c>
      <c r="D342" s="10">
        <v>60</v>
      </c>
      <c r="E342" s="10" t="s">
        <v>14</v>
      </c>
      <c r="F342" s="10">
        <v>160</v>
      </c>
      <c r="G342" s="10" t="s">
        <v>14</v>
      </c>
      <c r="H342" s="10">
        <v>3</v>
      </c>
      <c r="I342" s="10"/>
      <c r="J342" s="10"/>
      <c r="K342" s="61"/>
      <c r="L342" s="435">
        <f t="shared" ref="L342:L405" si="86">(D342+F342-2*H342)*2*H342*7.85/1000-0.8584*1*H342*H342*7.85/1000</f>
        <v>10.018754039999999</v>
      </c>
      <c r="M342" s="436">
        <v>6000</v>
      </c>
      <c r="N342" s="423">
        <f t="shared" si="76"/>
        <v>60.112524239999999</v>
      </c>
      <c r="O342" s="12">
        <v>1</v>
      </c>
      <c r="P342" s="13">
        <v>1</v>
      </c>
      <c r="Q342" s="14">
        <f t="shared" si="77"/>
        <v>1</v>
      </c>
      <c r="R342" s="422">
        <f t="shared" si="78"/>
        <v>6</v>
      </c>
      <c r="S342" s="423">
        <f t="shared" si="79"/>
        <v>60.112524239999999</v>
      </c>
      <c r="T342" s="422">
        <f t="shared" si="80"/>
        <v>43.917636688483874</v>
      </c>
      <c r="U342" s="423">
        <f t="shared" si="81"/>
        <v>2.64</v>
      </c>
      <c r="V342" s="317"/>
      <c r="W342" s="322">
        <f t="shared" si="82"/>
        <v>9.7761701999999993</v>
      </c>
      <c r="X342" s="397">
        <f t="shared" si="83"/>
        <v>2.4212974890039374E-2</v>
      </c>
      <c r="Y342" s="398">
        <f t="shared" si="84"/>
        <v>9.8974621200000001</v>
      </c>
      <c r="Z342" s="396">
        <f t="shared" si="85"/>
        <v>1.210648744501952E-2</v>
      </c>
    </row>
    <row r="343" spans="1:26" ht="15.75">
      <c r="A343" s="320"/>
      <c r="B343" s="24"/>
      <c r="C343" s="372" t="s">
        <v>152</v>
      </c>
      <c r="D343" s="10">
        <v>60</v>
      </c>
      <c r="E343" s="10" t="s">
        <v>14</v>
      </c>
      <c r="F343" s="10">
        <v>160</v>
      </c>
      <c r="G343" s="10" t="s">
        <v>14</v>
      </c>
      <c r="H343" s="10">
        <v>3.5</v>
      </c>
      <c r="I343" s="10"/>
      <c r="J343" s="10"/>
      <c r="K343" s="61"/>
      <c r="L343" s="435">
        <f t="shared" si="86"/>
        <v>11.621804109999999</v>
      </c>
      <c r="M343" s="436">
        <v>6000</v>
      </c>
      <c r="N343" s="423">
        <f t="shared" si="76"/>
        <v>69.730824659999996</v>
      </c>
      <c r="O343" s="12">
        <v>1</v>
      </c>
      <c r="P343" s="13">
        <v>1</v>
      </c>
      <c r="Q343" s="14">
        <f t="shared" si="77"/>
        <v>1</v>
      </c>
      <c r="R343" s="422">
        <f t="shared" si="78"/>
        <v>6</v>
      </c>
      <c r="S343" s="423">
        <f t="shared" si="79"/>
        <v>69.730824659999996</v>
      </c>
      <c r="T343" s="422">
        <f t="shared" si="80"/>
        <v>37.859870622100857</v>
      </c>
      <c r="U343" s="423">
        <f t="shared" si="81"/>
        <v>2.64</v>
      </c>
      <c r="V343" s="317"/>
      <c r="W343" s="322">
        <f t="shared" si="82"/>
        <v>11.291620549999999</v>
      </c>
      <c r="X343" s="397">
        <f t="shared" si="83"/>
        <v>2.8410697416237918E-2</v>
      </c>
      <c r="Y343" s="398">
        <f t="shared" si="84"/>
        <v>11.45671233</v>
      </c>
      <c r="Z343" s="396">
        <f t="shared" si="85"/>
        <v>1.4205348708118848E-2</v>
      </c>
    </row>
    <row r="344" spans="1:26" ht="15.75">
      <c r="A344" s="320"/>
      <c r="B344" s="24"/>
      <c r="C344" s="372" t="s">
        <v>152</v>
      </c>
      <c r="D344" s="10">
        <v>60</v>
      </c>
      <c r="E344" s="10" t="s">
        <v>14</v>
      </c>
      <c r="F344" s="10">
        <v>160</v>
      </c>
      <c r="G344" s="10" t="s">
        <v>14</v>
      </c>
      <c r="H344" s="10">
        <v>4</v>
      </c>
      <c r="I344" s="10"/>
      <c r="J344" s="10"/>
      <c r="K344" s="61"/>
      <c r="L344" s="435">
        <f t="shared" si="86"/>
        <v>13.205784959999999</v>
      </c>
      <c r="M344" s="436">
        <v>6000</v>
      </c>
      <c r="N344" s="423">
        <f t="shared" si="76"/>
        <v>79.234709760000001</v>
      </c>
      <c r="O344" s="12">
        <v>1</v>
      </c>
      <c r="P344" s="13">
        <v>1</v>
      </c>
      <c r="Q344" s="14">
        <f t="shared" si="77"/>
        <v>1</v>
      </c>
      <c r="R344" s="422">
        <f t="shared" si="78"/>
        <v>6</v>
      </c>
      <c r="S344" s="423">
        <f t="shared" si="79"/>
        <v>79.234709760000001</v>
      </c>
      <c r="T344" s="422">
        <f t="shared" si="80"/>
        <v>33.31873124791516</v>
      </c>
      <c r="U344" s="423">
        <f t="shared" si="81"/>
        <v>2.6400000000000006</v>
      </c>
      <c r="V344" s="317"/>
      <c r="W344" s="322">
        <f t="shared" si="82"/>
        <v>12.7745248</v>
      </c>
      <c r="X344" s="397">
        <f t="shared" si="83"/>
        <v>3.2656912202211008E-2</v>
      </c>
      <c r="Y344" s="398">
        <f t="shared" si="84"/>
        <v>12.990154879999999</v>
      </c>
      <c r="Z344" s="396">
        <f t="shared" si="85"/>
        <v>1.632845610110556E-2</v>
      </c>
    </row>
    <row r="345" spans="1:26" ht="15.75">
      <c r="A345" s="320"/>
      <c r="B345" s="24"/>
      <c r="C345" s="372" t="s">
        <v>152</v>
      </c>
      <c r="D345" s="10">
        <v>60</v>
      </c>
      <c r="E345" s="10" t="s">
        <v>14</v>
      </c>
      <c r="F345" s="10">
        <v>160</v>
      </c>
      <c r="G345" s="10" t="s">
        <v>14</v>
      </c>
      <c r="H345" s="10">
        <v>5</v>
      </c>
      <c r="I345" s="10"/>
      <c r="J345" s="10"/>
      <c r="K345" s="61"/>
      <c r="L345" s="435">
        <f t="shared" si="86"/>
        <v>16.316538999999999</v>
      </c>
      <c r="M345" s="436">
        <v>6000</v>
      </c>
      <c r="N345" s="423">
        <f t="shared" si="76"/>
        <v>97.899233999999993</v>
      </c>
      <c r="O345" s="12">
        <v>1</v>
      </c>
      <c r="P345" s="13">
        <v>1</v>
      </c>
      <c r="Q345" s="14">
        <f t="shared" si="77"/>
        <v>1</v>
      </c>
      <c r="R345" s="422">
        <f t="shared" si="78"/>
        <v>6</v>
      </c>
      <c r="S345" s="423">
        <f t="shared" si="79"/>
        <v>97.899233999999993</v>
      </c>
      <c r="T345" s="422">
        <f t="shared" si="80"/>
        <v>26.966503129125609</v>
      </c>
      <c r="U345" s="423">
        <f t="shared" si="81"/>
        <v>2.64</v>
      </c>
      <c r="V345" s="317"/>
      <c r="W345" s="322">
        <f t="shared" si="82"/>
        <v>15.642695</v>
      </c>
      <c r="X345" s="397">
        <f t="shared" si="83"/>
        <v>4.1298218942142029E-2</v>
      </c>
      <c r="Y345" s="398">
        <f t="shared" si="84"/>
        <v>15.979616999999999</v>
      </c>
      <c r="Z345" s="396">
        <f t="shared" si="85"/>
        <v>2.0649109471071014E-2</v>
      </c>
    </row>
    <row r="346" spans="1:26" ht="15.75">
      <c r="A346" s="320"/>
      <c r="B346" s="24"/>
      <c r="C346" s="372" t="s">
        <v>152</v>
      </c>
      <c r="D346" s="10">
        <v>60</v>
      </c>
      <c r="E346" s="10" t="s">
        <v>14</v>
      </c>
      <c r="F346" s="10">
        <v>160</v>
      </c>
      <c r="G346" s="10" t="s">
        <v>14</v>
      </c>
      <c r="H346" s="10">
        <v>6</v>
      </c>
      <c r="I346" s="10"/>
      <c r="J346" s="10"/>
      <c r="K346" s="61"/>
      <c r="L346" s="435">
        <f t="shared" si="86"/>
        <v>19.35101616</v>
      </c>
      <c r="M346" s="436">
        <v>6000</v>
      </c>
      <c r="N346" s="423">
        <f t="shared" si="76"/>
        <v>116.10609696</v>
      </c>
      <c r="O346" s="12">
        <v>1</v>
      </c>
      <c r="P346" s="13">
        <v>1</v>
      </c>
      <c r="Q346" s="14">
        <f t="shared" si="77"/>
        <v>1</v>
      </c>
      <c r="R346" s="422">
        <f t="shared" si="78"/>
        <v>6</v>
      </c>
      <c r="S346" s="423">
        <f t="shared" si="79"/>
        <v>116.10609696</v>
      </c>
      <c r="T346" s="422">
        <f t="shared" si="80"/>
        <v>22.73782401719621</v>
      </c>
      <c r="U346" s="423">
        <f t="shared" si="81"/>
        <v>2.64</v>
      </c>
      <c r="V346" s="317"/>
      <c r="W346" s="322">
        <f t="shared" si="82"/>
        <v>18.3806808</v>
      </c>
      <c r="X346" s="397">
        <f t="shared" si="83"/>
        <v>5.0143896939415344E-2</v>
      </c>
      <c r="Y346" s="398">
        <f t="shared" si="84"/>
        <v>18.86584848</v>
      </c>
      <c r="Z346" s="396">
        <f t="shared" si="85"/>
        <v>2.5071948469707617E-2</v>
      </c>
    </row>
    <row r="347" spans="1:26" ht="15.75">
      <c r="A347" s="320"/>
      <c r="B347" s="24"/>
      <c r="C347" s="372" t="s">
        <v>152</v>
      </c>
      <c r="D347" s="10">
        <v>60</v>
      </c>
      <c r="E347" s="10" t="s">
        <v>14</v>
      </c>
      <c r="F347" s="10">
        <v>170</v>
      </c>
      <c r="G347" s="10" t="s">
        <v>14</v>
      </c>
      <c r="H347" s="10">
        <v>2</v>
      </c>
      <c r="I347" s="10"/>
      <c r="J347" s="10"/>
      <c r="K347" s="61"/>
      <c r="L347" s="435">
        <f t="shared" si="86"/>
        <v>7.0694462400000004</v>
      </c>
      <c r="M347" s="436">
        <v>6000</v>
      </c>
      <c r="N347" s="423">
        <f t="shared" si="76"/>
        <v>42.416677440000001</v>
      </c>
      <c r="O347" s="12">
        <v>1</v>
      </c>
      <c r="P347" s="13">
        <v>1</v>
      </c>
      <c r="Q347" s="14">
        <f t="shared" si="77"/>
        <v>1</v>
      </c>
      <c r="R347" s="422">
        <f t="shared" si="78"/>
        <v>6</v>
      </c>
      <c r="S347" s="423">
        <f t="shared" si="79"/>
        <v>42.416677440000001</v>
      </c>
      <c r="T347" s="422">
        <f t="shared" si="80"/>
        <v>65.068745752283988</v>
      </c>
      <c r="U347" s="423">
        <f t="shared" si="81"/>
        <v>2.76</v>
      </c>
      <c r="V347" s="317"/>
      <c r="W347" s="322">
        <f t="shared" si="82"/>
        <v>6.9616312000000002</v>
      </c>
      <c r="X347" s="397">
        <f t="shared" si="83"/>
        <v>1.5250846578331201E-2</v>
      </c>
      <c r="Y347" s="398">
        <f t="shared" si="84"/>
        <v>7.0155387200000003</v>
      </c>
      <c r="Z347" s="396">
        <f t="shared" si="85"/>
        <v>7.6254232891656004E-3</v>
      </c>
    </row>
    <row r="348" spans="1:26" ht="15.75">
      <c r="A348" s="320"/>
      <c r="B348" s="24"/>
      <c r="C348" s="372" t="s">
        <v>152</v>
      </c>
      <c r="D348" s="10">
        <v>60</v>
      </c>
      <c r="E348" s="10" t="s">
        <v>14</v>
      </c>
      <c r="F348" s="10">
        <v>170</v>
      </c>
      <c r="G348" s="10" t="s">
        <v>14</v>
      </c>
      <c r="H348" s="10">
        <v>2.5</v>
      </c>
      <c r="I348" s="10"/>
      <c r="J348" s="10"/>
      <c r="K348" s="61"/>
      <c r="L348" s="435">
        <f t="shared" si="86"/>
        <v>8.7891347500000006</v>
      </c>
      <c r="M348" s="436">
        <v>6000</v>
      </c>
      <c r="N348" s="423">
        <f t="shared" si="76"/>
        <v>52.734808500000007</v>
      </c>
      <c r="O348" s="12">
        <v>1</v>
      </c>
      <c r="P348" s="13">
        <v>1</v>
      </c>
      <c r="Q348" s="14">
        <f t="shared" si="77"/>
        <v>1</v>
      </c>
      <c r="R348" s="422">
        <f t="shared" si="78"/>
        <v>6</v>
      </c>
      <c r="S348" s="423">
        <f t="shared" si="79"/>
        <v>52.734808500000007</v>
      </c>
      <c r="T348" s="422">
        <f t="shared" si="80"/>
        <v>52.337347541519939</v>
      </c>
      <c r="U348" s="423">
        <f t="shared" si="81"/>
        <v>2.76</v>
      </c>
      <c r="V348" s="317"/>
      <c r="W348" s="322">
        <f t="shared" si="82"/>
        <v>8.6206737499999999</v>
      </c>
      <c r="X348" s="397">
        <f t="shared" si="83"/>
        <v>1.916696066128698E-2</v>
      </c>
      <c r="Y348" s="398">
        <f t="shared" si="84"/>
        <v>8.7049042500000002</v>
      </c>
      <c r="Z348" s="396">
        <f t="shared" si="85"/>
        <v>9.5834803306434901E-3</v>
      </c>
    </row>
    <row r="349" spans="1:26" ht="15.75">
      <c r="A349" s="320"/>
      <c r="B349" s="24"/>
      <c r="C349" s="372" t="s">
        <v>152</v>
      </c>
      <c r="D349" s="10">
        <v>60</v>
      </c>
      <c r="E349" s="10" t="s">
        <v>14</v>
      </c>
      <c r="F349" s="10">
        <v>170</v>
      </c>
      <c r="G349" s="10" t="s">
        <v>14</v>
      </c>
      <c r="H349" s="10">
        <v>3</v>
      </c>
      <c r="I349" s="10"/>
      <c r="J349" s="10"/>
      <c r="K349" s="61"/>
      <c r="L349" s="435">
        <f t="shared" si="86"/>
        <v>10.489754039999999</v>
      </c>
      <c r="M349" s="436">
        <v>6000</v>
      </c>
      <c r="N349" s="423">
        <f t="shared" si="76"/>
        <v>62.93852424</v>
      </c>
      <c r="O349" s="12">
        <v>1</v>
      </c>
      <c r="P349" s="13">
        <v>1</v>
      </c>
      <c r="Q349" s="14">
        <f t="shared" si="77"/>
        <v>1</v>
      </c>
      <c r="R349" s="422">
        <f t="shared" si="78"/>
        <v>6</v>
      </c>
      <c r="S349" s="423">
        <f t="shared" si="79"/>
        <v>62.93852424</v>
      </c>
      <c r="T349" s="422">
        <f t="shared" si="80"/>
        <v>43.852315149231089</v>
      </c>
      <c r="U349" s="423">
        <f t="shared" si="81"/>
        <v>2.76</v>
      </c>
      <c r="V349" s="317"/>
      <c r="W349" s="322">
        <f t="shared" si="82"/>
        <v>10.247170199999999</v>
      </c>
      <c r="X349" s="397">
        <f t="shared" si="83"/>
        <v>2.3125789134327501E-2</v>
      </c>
      <c r="Y349" s="398">
        <f t="shared" si="84"/>
        <v>10.36846212</v>
      </c>
      <c r="Z349" s="396">
        <f t="shared" si="85"/>
        <v>1.156289456716364E-2</v>
      </c>
    </row>
    <row r="350" spans="1:26" ht="15.75">
      <c r="A350" s="320"/>
      <c r="B350" s="24"/>
      <c r="C350" s="372" t="s">
        <v>152</v>
      </c>
      <c r="D350" s="10">
        <v>60</v>
      </c>
      <c r="E350" s="10" t="s">
        <v>14</v>
      </c>
      <c r="F350" s="10">
        <v>170</v>
      </c>
      <c r="G350" s="10" t="s">
        <v>14</v>
      </c>
      <c r="H350" s="10">
        <v>3.5</v>
      </c>
      <c r="I350" s="10"/>
      <c r="J350" s="10"/>
      <c r="K350" s="61"/>
      <c r="L350" s="435">
        <f t="shared" si="86"/>
        <v>12.171304109999998</v>
      </c>
      <c r="M350" s="436">
        <v>6000</v>
      </c>
      <c r="N350" s="423">
        <f t="shared" si="76"/>
        <v>73.027824659999979</v>
      </c>
      <c r="O350" s="12">
        <v>1</v>
      </c>
      <c r="P350" s="13">
        <v>1</v>
      </c>
      <c r="Q350" s="14">
        <f t="shared" si="77"/>
        <v>1</v>
      </c>
      <c r="R350" s="422">
        <f t="shared" si="78"/>
        <v>6</v>
      </c>
      <c r="S350" s="423">
        <f t="shared" si="79"/>
        <v>73.027824659999979</v>
      </c>
      <c r="T350" s="422">
        <f t="shared" si="80"/>
        <v>37.793813698407384</v>
      </c>
      <c r="U350" s="423">
        <f t="shared" si="81"/>
        <v>2.7599999999999993</v>
      </c>
      <c r="V350" s="317"/>
      <c r="W350" s="322">
        <f t="shared" si="82"/>
        <v>11.841120549999998</v>
      </c>
      <c r="X350" s="397">
        <f t="shared" si="83"/>
        <v>2.7128034680254154E-2</v>
      </c>
      <c r="Y350" s="398">
        <f t="shared" si="84"/>
        <v>12.006212329999999</v>
      </c>
      <c r="Z350" s="396">
        <f t="shared" si="85"/>
        <v>1.3564017340127021E-2</v>
      </c>
    </row>
    <row r="351" spans="1:26" ht="15.75">
      <c r="A351" s="320"/>
      <c r="B351" s="24"/>
      <c r="C351" s="372" t="s">
        <v>152</v>
      </c>
      <c r="D351" s="10">
        <v>60</v>
      </c>
      <c r="E351" s="10" t="s">
        <v>14</v>
      </c>
      <c r="F351" s="10">
        <v>170</v>
      </c>
      <c r="G351" s="10" t="s">
        <v>14</v>
      </c>
      <c r="H351" s="10">
        <v>4</v>
      </c>
      <c r="I351" s="10"/>
      <c r="J351" s="10"/>
      <c r="K351" s="61"/>
      <c r="L351" s="435">
        <f t="shared" si="86"/>
        <v>13.833784959999999</v>
      </c>
      <c r="M351" s="436">
        <v>6000</v>
      </c>
      <c r="N351" s="423">
        <f t="shared" si="76"/>
        <v>83.002709760000002</v>
      </c>
      <c r="O351" s="12">
        <v>1</v>
      </c>
      <c r="P351" s="13">
        <v>1</v>
      </c>
      <c r="Q351" s="14">
        <f t="shared" si="77"/>
        <v>1</v>
      </c>
      <c r="R351" s="422">
        <f t="shared" si="78"/>
        <v>6</v>
      </c>
      <c r="S351" s="423">
        <f t="shared" si="79"/>
        <v>83.002709760000002</v>
      </c>
      <c r="T351" s="422">
        <f t="shared" si="80"/>
        <v>33.251926448913082</v>
      </c>
      <c r="U351" s="423">
        <f t="shared" si="81"/>
        <v>2.76</v>
      </c>
      <c r="V351" s="317"/>
      <c r="W351" s="322">
        <f t="shared" si="82"/>
        <v>13.4025248</v>
      </c>
      <c r="X351" s="397">
        <f t="shared" si="83"/>
        <v>3.1174415479709672E-2</v>
      </c>
      <c r="Y351" s="398">
        <f t="shared" si="84"/>
        <v>13.618154879999999</v>
      </c>
      <c r="Z351" s="396">
        <f t="shared" si="85"/>
        <v>1.5587207739854891E-2</v>
      </c>
    </row>
    <row r="352" spans="1:26" ht="15.75">
      <c r="A352" s="320"/>
      <c r="B352" s="24"/>
      <c r="C352" s="372" t="s">
        <v>152</v>
      </c>
      <c r="D352" s="10">
        <v>60</v>
      </c>
      <c r="E352" s="10" t="s">
        <v>14</v>
      </c>
      <c r="F352" s="10">
        <v>170</v>
      </c>
      <c r="G352" s="10" t="s">
        <v>14</v>
      </c>
      <c r="H352" s="10">
        <v>5</v>
      </c>
      <c r="I352" s="10"/>
      <c r="J352" s="10"/>
      <c r="K352" s="61"/>
      <c r="L352" s="435">
        <f t="shared" si="86"/>
        <v>17.101538999999999</v>
      </c>
      <c r="M352" s="436">
        <v>6000</v>
      </c>
      <c r="N352" s="423">
        <f t="shared" si="76"/>
        <v>102.609234</v>
      </c>
      <c r="O352" s="12">
        <v>1</v>
      </c>
      <c r="P352" s="13">
        <v>1</v>
      </c>
      <c r="Q352" s="14">
        <f t="shared" si="77"/>
        <v>1</v>
      </c>
      <c r="R352" s="422">
        <f t="shared" si="78"/>
        <v>6</v>
      </c>
      <c r="S352" s="423">
        <f t="shared" si="79"/>
        <v>102.609234</v>
      </c>
      <c r="T352" s="422">
        <f t="shared" si="80"/>
        <v>26.898163960565189</v>
      </c>
      <c r="U352" s="423">
        <f t="shared" si="81"/>
        <v>2.76</v>
      </c>
      <c r="V352" s="317"/>
      <c r="W352" s="322">
        <f t="shared" si="82"/>
        <v>16.427695</v>
      </c>
      <c r="X352" s="397">
        <f t="shared" si="83"/>
        <v>3.9402535643137115E-2</v>
      </c>
      <c r="Y352" s="398">
        <f t="shared" si="84"/>
        <v>16.764617000000001</v>
      </c>
      <c r="Z352" s="396">
        <f t="shared" si="85"/>
        <v>1.9701267821568447E-2</v>
      </c>
    </row>
    <row r="353" spans="1:26" ht="15.75">
      <c r="A353" s="320"/>
      <c r="B353" s="24"/>
      <c r="C353" s="372" t="s">
        <v>152</v>
      </c>
      <c r="D353" s="10">
        <v>60</v>
      </c>
      <c r="E353" s="10" t="s">
        <v>14</v>
      </c>
      <c r="F353" s="10">
        <v>170</v>
      </c>
      <c r="G353" s="10" t="s">
        <v>14</v>
      </c>
      <c r="H353" s="10">
        <v>6</v>
      </c>
      <c r="I353" s="10"/>
      <c r="J353" s="10"/>
      <c r="K353" s="61"/>
      <c r="L353" s="435">
        <f t="shared" si="86"/>
        <v>20.293016160000001</v>
      </c>
      <c r="M353" s="436">
        <v>6000</v>
      </c>
      <c r="N353" s="423">
        <f t="shared" si="76"/>
        <v>121.75809696</v>
      </c>
      <c r="O353" s="12">
        <v>1</v>
      </c>
      <c r="P353" s="13">
        <v>1</v>
      </c>
      <c r="Q353" s="14">
        <f t="shared" si="77"/>
        <v>1</v>
      </c>
      <c r="R353" s="422">
        <f t="shared" si="78"/>
        <v>6</v>
      </c>
      <c r="S353" s="423">
        <f t="shared" si="79"/>
        <v>121.75809696</v>
      </c>
      <c r="T353" s="422">
        <f t="shared" si="80"/>
        <v>22.667896993386123</v>
      </c>
      <c r="U353" s="423">
        <f t="shared" si="81"/>
        <v>2.76</v>
      </c>
      <c r="V353" s="317"/>
      <c r="W353" s="322">
        <f t="shared" si="82"/>
        <v>19.322680800000001</v>
      </c>
      <c r="X353" s="397">
        <f t="shared" si="83"/>
        <v>4.7816221716348362E-2</v>
      </c>
      <c r="Y353" s="398">
        <f t="shared" si="84"/>
        <v>19.807848480000001</v>
      </c>
      <c r="Z353" s="396">
        <f t="shared" si="85"/>
        <v>2.3908110858174125E-2</v>
      </c>
    </row>
    <row r="354" spans="1:26" ht="15.75">
      <c r="A354" s="320"/>
      <c r="B354" s="24"/>
      <c r="C354" s="372" t="s">
        <v>152</v>
      </c>
      <c r="D354" s="10">
        <v>60</v>
      </c>
      <c r="E354" s="10" t="s">
        <v>14</v>
      </c>
      <c r="F354" s="10">
        <v>180</v>
      </c>
      <c r="G354" s="10" t="s">
        <v>14</v>
      </c>
      <c r="H354" s="10">
        <v>2</v>
      </c>
      <c r="I354" s="10"/>
      <c r="J354" s="10"/>
      <c r="K354" s="61"/>
      <c r="L354" s="435">
        <f t="shared" si="86"/>
        <v>7.3834462399999996</v>
      </c>
      <c r="M354" s="436">
        <v>6000</v>
      </c>
      <c r="N354" s="423">
        <f t="shared" si="76"/>
        <v>44.300677440000001</v>
      </c>
      <c r="O354" s="12">
        <v>1</v>
      </c>
      <c r="P354" s="13">
        <v>1</v>
      </c>
      <c r="Q354" s="14">
        <f t="shared" si="77"/>
        <v>1</v>
      </c>
      <c r="R354" s="422">
        <f t="shared" si="78"/>
        <v>6</v>
      </c>
      <c r="S354" s="423">
        <f t="shared" si="79"/>
        <v>44.300677440000001</v>
      </c>
      <c r="T354" s="422">
        <f t="shared" si="80"/>
        <v>65.010292537865084</v>
      </c>
      <c r="U354" s="423">
        <f t="shared" si="81"/>
        <v>2.88</v>
      </c>
      <c r="V354" s="317"/>
      <c r="W354" s="322">
        <f t="shared" si="82"/>
        <v>7.2756311999999994</v>
      </c>
      <c r="X354" s="397">
        <f t="shared" si="83"/>
        <v>1.4602265188295105E-2</v>
      </c>
      <c r="Y354" s="398">
        <f t="shared" si="84"/>
        <v>7.3295387199999995</v>
      </c>
      <c r="Z354" s="396">
        <f t="shared" si="85"/>
        <v>7.3011325941475524E-3</v>
      </c>
    </row>
    <row r="355" spans="1:26" ht="15.75">
      <c r="A355" s="320"/>
      <c r="B355" s="24"/>
      <c r="C355" s="372" t="s">
        <v>152</v>
      </c>
      <c r="D355" s="10">
        <v>60</v>
      </c>
      <c r="E355" s="10" t="s">
        <v>14</v>
      </c>
      <c r="F355" s="10">
        <v>180</v>
      </c>
      <c r="G355" s="10" t="s">
        <v>14</v>
      </c>
      <c r="H355" s="10">
        <v>2.5</v>
      </c>
      <c r="I355" s="10"/>
      <c r="J355" s="10"/>
      <c r="K355" s="61"/>
      <c r="L355" s="435">
        <f t="shared" si="86"/>
        <v>9.1816347500000006</v>
      </c>
      <c r="M355" s="436">
        <v>6000</v>
      </c>
      <c r="N355" s="423">
        <f t="shared" si="76"/>
        <v>55.089808500000004</v>
      </c>
      <c r="O355" s="12">
        <v>1</v>
      </c>
      <c r="P355" s="13">
        <v>1</v>
      </c>
      <c r="Q355" s="14">
        <f t="shared" si="77"/>
        <v>1</v>
      </c>
      <c r="R355" s="422">
        <f t="shared" si="78"/>
        <v>6</v>
      </c>
      <c r="S355" s="423">
        <f t="shared" si="79"/>
        <v>55.089808500000004</v>
      </c>
      <c r="T355" s="422">
        <f t="shared" si="80"/>
        <v>52.27827212359977</v>
      </c>
      <c r="U355" s="423">
        <f t="shared" si="81"/>
        <v>2.88</v>
      </c>
      <c r="V355" s="317"/>
      <c r="W355" s="322">
        <f t="shared" si="82"/>
        <v>9.01317375</v>
      </c>
      <c r="X355" s="397">
        <f t="shared" si="83"/>
        <v>1.8347604167112008E-2</v>
      </c>
      <c r="Y355" s="398">
        <f t="shared" si="84"/>
        <v>9.0974042500000003</v>
      </c>
      <c r="Z355" s="396">
        <f t="shared" si="85"/>
        <v>9.1738020835560041E-3</v>
      </c>
    </row>
    <row r="356" spans="1:26" ht="15.75">
      <c r="A356" s="320"/>
      <c r="B356" s="24"/>
      <c r="C356" s="372" t="s">
        <v>152</v>
      </c>
      <c r="D356" s="10">
        <v>60</v>
      </c>
      <c r="E356" s="10" t="s">
        <v>14</v>
      </c>
      <c r="F356" s="10">
        <v>180</v>
      </c>
      <c r="G356" s="10" t="s">
        <v>14</v>
      </c>
      <c r="H356" s="10">
        <v>3</v>
      </c>
      <c r="I356" s="10"/>
      <c r="J356" s="10"/>
      <c r="K356" s="61"/>
      <c r="L356" s="435">
        <f t="shared" si="86"/>
        <v>10.960754039999999</v>
      </c>
      <c r="M356" s="436">
        <v>6000</v>
      </c>
      <c r="N356" s="423">
        <f t="shared" si="76"/>
        <v>65.76452424</v>
      </c>
      <c r="O356" s="12">
        <v>1</v>
      </c>
      <c r="P356" s="13">
        <v>1</v>
      </c>
      <c r="Q356" s="14">
        <f t="shared" si="77"/>
        <v>1</v>
      </c>
      <c r="R356" s="422">
        <f t="shared" si="78"/>
        <v>6</v>
      </c>
      <c r="S356" s="423">
        <f t="shared" si="79"/>
        <v>65.76452424</v>
      </c>
      <c r="T356" s="422">
        <f t="shared" si="80"/>
        <v>43.792607538522965</v>
      </c>
      <c r="U356" s="423">
        <f t="shared" si="81"/>
        <v>2.8800000000000003</v>
      </c>
      <c r="V356" s="317"/>
      <c r="W356" s="322">
        <f t="shared" si="82"/>
        <v>10.718170199999999</v>
      </c>
      <c r="X356" s="397">
        <f t="shared" si="83"/>
        <v>2.2132039375641344E-2</v>
      </c>
      <c r="Y356" s="398">
        <f t="shared" si="84"/>
        <v>10.83946212</v>
      </c>
      <c r="Z356" s="396">
        <f t="shared" si="85"/>
        <v>1.1066019687820616E-2</v>
      </c>
    </row>
    <row r="357" spans="1:26" ht="15.75">
      <c r="A357" s="320"/>
      <c r="B357" s="24"/>
      <c r="C357" s="372" t="s">
        <v>152</v>
      </c>
      <c r="D357" s="10">
        <v>60</v>
      </c>
      <c r="E357" s="10" t="s">
        <v>14</v>
      </c>
      <c r="F357" s="10">
        <v>180</v>
      </c>
      <c r="G357" s="10" t="s">
        <v>14</v>
      </c>
      <c r="H357" s="10">
        <v>3.5</v>
      </c>
      <c r="I357" s="10"/>
      <c r="J357" s="10"/>
      <c r="K357" s="61"/>
      <c r="L357" s="435">
        <f t="shared" si="86"/>
        <v>12.720804109999998</v>
      </c>
      <c r="M357" s="436">
        <v>6000</v>
      </c>
      <c r="N357" s="423">
        <f t="shared" si="76"/>
        <v>76.32482465999999</v>
      </c>
      <c r="O357" s="12">
        <v>1</v>
      </c>
      <c r="P357" s="13">
        <v>1</v>
      </c>
      <c r="Q357" s="14">
        <f t="shared" si="77"/>
        <v>1</v>
      </c>
      <c r="R357" s="422">
        <f t="shared" si="78"/>
        <v>6</v>
      </c>
      <c r="S357" s="423">
        <f t="shared" si="79"/>
        <v>76.32482465999999</v>
      </c>
      <c r="T357" s="422">
        <f t="shared" si="80"/>
        <v>37.733463690606278</v>
      </c>
      <c r="U357" s="423">
        <f t="shared" si="81"/>
        <v>2.8800000000000003</v>
      </c>
      <c r="V357" s="317"/>
      <c r="W357" s="322">
        <f t="shared" si="82"/>
        <v>12.390620549999998</v>
      </c>
      <c r="X357" s="397">
        <f t="shared" si="83"/>
        <v>2.5956186192698127E-2</v>
      </c>
      <c r="Y357" s="398">
        <f t="shared" si="84"/>
        <v>12.555712329999999</v>
      </c>
      <c r="Z357" s="396">
        <f t="shared" si="85"/>
        <v>1.2978093096349008E-2</v>
      </c>
    </row>
    <row r="358" spans="1:26" ht="15.75">
      <c r="A358" s="320"/>
      <c r="B358" s="24"/>
      <c r="C358" s="372" t="s">
        <v>152</v>
      </c>
      <c r="D358" s="10">
        <v>60</v>
      </c>
      <c r="E358" s="10" t="s">
        <v>14</v>
      </c>
      <c r="F358" s="10">
        <v>180</v>
      </c>
      <c r="G358" s="10" t="s">
        <v>14</v>
      </c>
      <c r="H358" s="10">
        <v>4</v>
      </c>
      <c r="I358" s="10"/>
      <c r="J358" s="10"/>
      <c r="K358" s="61"/>
      <c r="L358" s="435">
        <f t="shared" si="86"/>
        <v>14.461784959999997</v>
      </c>
      <c r="M358" s="436">
        <v>6000</v>
      </c>
      <c r="N358" s="423">
        <f t="shared" si="76"/>
        <v>86.770709759999988</v>
      </c>
      <c r="O358" s="12">
        <v>1</v>
      </c>
      <c r="P358" s="13">
        <v>1</v>
      </c>
      <c r="Q358" s="14">
        <f t="shared" si="77"/>
        <v>1</v>
      </c>
      <c r="R358" s="422">
        <f t="shared" si="78"/>
        <v>6</v>
      </c>
      <c r="S358" s="423">
        <f t="shared" si="79"/>
        <v>86.770709759999988</v>
      </c>
      <c r="T358" s="422">
        <f t="shared" si="80"/>
        <v>33.190923618878102</v>
      </c>
      <c r="U358" s="423">
        <f t="shared" si="81"/>
        <v>2.8800000000000003</v>
      </c>
      <c r="V358" s="317"/>
      <c r="W358" s="322">
        <f t="shared" si="82"/>
        <v>14.030524799999998</v>
      </c>
      <c r="X358" s="397">
        <f t="shared" si="83"/>
        <v>2.982067298005231E-2</v>
      </c>
      <c r="Y358" s="398">
        <f t="shared" si="84"/>
        <v>14.246154879999997</v>
      </c>
      <c r="Z358" s="396">
        <f t="shared" si="85"/>
        <v>1.4910336490026266E-2</v>
      </c>
    </row>
    <row r="359" spans="1:26" ht="15.75">
      <c r="A359" s="320"/>
      <c r="B359" s="24"/>
      <c r="C359" s="372" t="s">
        <v>152</v>
      </c>
      <c r="D359" s="10">
        <v>60</v>
      </c>
      <c r="E359" s="10" t="s">
        <v>14</v>
      </c>
      <c r="F359" s="10">
        <v>180</v>
      </c>
      <c r="G359" s="10" t="s">
        <v>14</v>
      </c>
      <c r="H359" s="10">
        <v>5</v>
      </c>
      <c r="I359" s="10"/>
      <c r="J359" s="10"/>
      <c r="K359" s="61"/>
      <c r="L359" s="435">
        <f t="shared" si="86"/>
        <v>17.886538999999999</v>
      </c>
      <c r="M359" s="436">
        <v>6000</v>
      </c>
      <c r="N359" s="423">
        <f t="shared" si="76"/>
        <v>107.31923399999999</v>
      </c>
      <c r="O359" s="12">
        <v>1</v>
      </c>
      <c r="P359" s="13">
        <v>1</v>
      </c>
      <c r="Q359" s="14">
        <f t="shared" si="77"/>
        <v>1</v>
      </c>
      <c r="R359" s="422">
        <f t="shared" si="78"/>
        <v>6</v>
      </c>
      <c r="S359" s="423">
        <f t="shared" si="79"/>
        <v>107.31923399999999</v>
      </c>
      <c r="T359" s="422">
        <f t="shared" si="80"/>
        <v>26.835823297061552</v>
      </c>
      <c r="U359" s="423">
        <f t="shared" si="81"/>
        <v>2.88</v>
      </c>
      <c r="V359" s="317"/>
      <c r="W359" s="322">
        <f t="shared" si="82"/>
        <v>17.212695</v>
      </c>
      <c r="X359" s="397">
        <f t="shared" si="83"/>
        <v>3.7673246903718982E-2</v>
      </c>
      <c r="Y359" s="398">
        <f t="shared" si="84"/>
        <v>17.549617000000001</v>
      </c>
      <c r="Z359" s="396">
        <f t="shared" si="85"/>
        <v>1.8836623451859436E-2</v>
      </c>
    </row>
    <row r="360" spans="1:26" ht="15.75">
      <c r="A360" s="320"/>
      <c r="B360" s="24"/>
      <c r="C360" s="372" t="s">
        <v>152</v>
      </c>
      <c r="D360" s="10">
        <v>70</v>
      </c>
      <c r="E360" s="10" t="s">
        <v>14</v>
      </c>
      <c r="F360" s="10">
        <v>80</v>
      </c>
      <c r="G360" s="10" t="s">
        <v>14</v>
      </c>
      <c r="H360" s="10">
        <v>2</v>
      </c>
      <c r="I360" s="10"/>
      <c r="J360" s="10"/>
      <c r="K360" s="61"/>
      <c r="L360" s="435">
        <f t="shared" si="86"/>
        <v>4.55744624</v>
      </c>
      <c r="M360" s="436">
        <v>6000</v>
      </c>
      <c r="N360" s="423">
        <f t="shared" si="76"/>
        <v>27.344677439999998</v>
      </c>
      <c r="O360" s="12">
        <v>1</v>
      </c>
      <c r="P360" s="13">
        <v>1</v>
      </c>
      <c r="Q360" s="14">
        <f t="shared" si="77"/>
        <v>1</v>
      </c>
      <c r="R360" s="422">
        <f t="shared" si="78"/>
        <v>6</v>
      </c>
      <c r="S360" s="423">
        <f t="shared" si="79"/>
        <v>27.344677439999998</v>
      </c>
      <c r="T360" s="422">
        <f t="shared" si="80"/>
        <v>65.826338743603046</v>
      </c>
      <c r="U360" s="423">
        <f t="shared" si="81"/>
        <v>1.8</v>
      </c>
      <c r="V360" s="317"/>
      <c r="W360" s="322">
        <f t="shared" si="82"/>
        <v>4.4496311999999998</v>
      </c>
      <c r="X360" s="397">
        <f t="shared" si="83"/>
        <v>2.3656897815650391E-2</v>
      </c>
      <c r="Y360" s="398">
        <f t="shared" si="84"/>
        <v>4.5035387199999999</v>
      </c>
      <c r="Z360" s="396">
        <f t="shared" si="85"/>
        <v>1.1828448907825195E-2</v>
      </c>
    </row>
    <row r="361" spans="1:26" ht="15.75">
      <c r="A361" s="320"/>
      <c r="B361" s="24"/>
      <c r="C361" s="372" t="s">
        <v>152</v>
      </c>
      <c r="D361" s="10">
        <v>70</v>
      </c>
      <c r="E361" s="10" t="s">
        <v>14</v>
      </c>
      <c r="F361" s="10">
        <v>80</v>
      </c>
      <c r="G361" s="10" t="s">
        <v>14</v>
      </c>
      <c r="H361" s="10">
        <v>2.5</v>
      </c>
      <c r="I361" s="10"/>
      <c r="J361" s="10"/>
      <c r="K361" s="61"/>
      <c r="L361" s="435">
        <f t="shared" si="86"/>
        <v>5.64913475</v>
      </c>
      <c r="M361" s="436">
        <v>6000</v>
      </c>
      <c r="N361" s="423">
        <f t="shared" ref="N361:N424" si="87">L361*M361/1000</f>
        <v>33.894808499999996</v>
      </c>
      <c r="O361" s="12">
        <v>1</v>
      </c>
      <c r="P361" s="13">
        <v>1</v>
      </c>
      <c r="Q361" s="14">
        <f t="shared" ref="Q361:Q424" si="88">O361*P361</f>
        <v>1</v>
      </c>
      <c r="R361" s="422">
        <f t="shared" ref="R361:R424" si="89">M361*Q361/1000</f>
        <v>6</v>
      </c>
      <c r="S361" s="423">
        <f t="shared" ref="S361:S424" si="90">N361*Q361</f>
        <v>33.894808499999996</v>
      </c>
      <c r="T361" s="422">
        <f t="shared" ref="T361:T424" si="91">(D361+F361)*2/L361</f>
        <v>53.105477790204951</v>
      </c>
      <c r="U361" s="423">
        <f t="shared" ref="U361:U424" si="92">T361*S361/1000</f>
        <v>1.7999999999999998</v>
      </c>
      <c r="V361" s="317"/>
      <c r="W361" s="322">
        <f t="shared" si="82"/>
        <v>5.4806737500000002</v>
      </c>
      <c r="X361" s="397">
        <f t="shared" si="83"/>
        <v>2.982067298005231E-2</v>
      </c>
      <c r="Y361" s="398">
        <f t="shared" si="84"/>
        <v>5.5649042500000006</v>
      </c>
      <c r="Z361" s="396">
        <f t="shared" si="85"/>
        <v>1.4910336490026044E-2</v>
      </c>
    </row>
    <row r="362" spans="1:26" ht="15.75">
      <c r="A362" s="320"/>
      <c r="B362" s="24"/>
      <c r="C362" s="372" t="s">
        <v>152</v>
      </c>
      <c r="D362" s="10">
        <v>70</v>
      </c>
      <c r="E362" s="10" t="s">
        <v>14</v>
      </c>
      <c r="F362" s="10">
        <v>80</v>
      </c>
      <c r="G362" s="10" t="s">
        <v>14</v>
      </c>
      <c r="H362" s="10">
        <v>3</v>
      </c>
      <c r="I362" s="10"/>
      <c r="J362" s="10"/>
      <c r="K362" s="61"/>
      <c r="L362" s="435">
        <f t="shared" si="86"/>
        <v>6.7217540400000004</v>
      </c>
      <c r="M362" s="436">
        <v>6000</v>
      </c>
      <c r="N362" s="423">
        <f t="shared" si="87"/>
        <v>40.330524240000003</v>
      </c>
      <c r="O362" s="12">
        <v>1</v>
      </c>
      <c r="P362" s="13">
        <v>1</v>
      </c>
      <c r="Q362" s="14">
        <f t="shared" si="88"/>
        <v>1</v>
      </c>
      <c r="R362" s="422">
        <f t="shared" si="89"/>
        <v>6</v>
      </c>
      <c r="S362" s="423">
        <f t="shared" si="90"/>
        <v>40.330524240000003</v>
      </c>
      <c r="T362" s="422">
        <f t="shared" si="91"/>
        <v>44.63120760068751</v>
      </c>
      <c r="U362" s="423">
        <f t="shared" si="92"/>
        <v>1.8</v>
      </c>
      <c r="V362" s="317"/>
      <c r="W362" s="322">
        <f t="shared" si="82"/>
        <v>6.4791702000000004</v>
      </c>
      <c r="X362" s="397">
        <f t="shared" si="83"/>
        <v>3.6089365745373247E-2</v>
      </c>
      <c r="Y362" s="398">
        <f t="shared" si="84"/>
        <v>6.6004621200000004</v>
      </c>
      <c r="Z362" s="396">
        <f t="shared" si="85"/>
        <v>1.8044682872686568E-2</v>
      </c>
    </row>
    <row r="363" spans="1:26" ht="15.75">
      <c r="A363" s="320"/>
      <c r="B363" s="24"/>
      <c r="C363" s="372" t="s">
        <v>152</v>
      </c>
      <c r="D363" s="10">
        <v>70</v>
      </c>
      <c r="E363" s="10" t="s">
        <v>14</v>
      </c>
      <c r="F363" s="10">
        <v>80</v>
      </c>
      <c r="G363" s="10" t="s">
        <v>14</v>
      </c>
      <c r="H363" s="10">
        <v>3.5</v>
      </c>
      <c r="I363" s="10"/>
      <c r="J363" s="10"/>
      <c r="K363" s="61"/>
      <c r="L363" s="435">
        <f t="shared" si="86"/>
        <v>7.7753041099999987</v>
      </c>
      <c r="M363" s="436">
        <v>6000</v>
      </c>
      <c r="N363" s="423">
        <f t="shared" si="87"/>
        <v>46.651824659999988</v>
      </c>
      <c r="O363" s="12">
        <v>1</v>
      </c>
      <c r="P363" s="13">
        <v>1</v>
      </c>
      <c r="Q363" s="14">
        <f t="shared" si="88"/>
        <v>1</v>
      </c>
      <c r="R363" s="422">
        <f t="shared" si="89"/>
        <v>6</v>
      </c>
      <c r="S363" s="423">
        <f t="shared" si="90"/>
        <v>46.651824659999988</v>
      </c>
      <c r="T363" s="422">
        <f t="shared" si="91"/>
        <v>38.583699847079039</v>
      </c>
      <c r="U363" s="423">
        <f t="shared" si="92"/>
        <v>1.7999999999999998</v>
      </c>
      <c r="V363" s="317"/>
      <c r="W363" s="322">
        <f t="shared" si="82"/>
        <v>7.4451205499999995</v>
      </c>
      <c r="X363" s="397">
        <f t="shared" si="83"/>
        <v>4.2465677911599942E-2</v>
      </c>
      <c r="Y363" s="398">
        <f t="shared" si="84"/>
        <v>7.6102123299999995</v>
      </c>
      <c r="Z363" s="396">
        <f t="shared" si="85"/>
        <v>2.123283895579986E-2</v>
      </c>
    </row>
    <row r="364" spans="1:26" ht="15.75">
      <c r="A364" s="320"/>
      <c r="B364" s="24"/>
      <c r="C364" s="372" t="s">
        <v>152</v>
      </c>
      <c r="D364" s="10">
        <v>70</v>
      </c>
      <c r="E364" s="10" t="s">
        <v>14</v>
      </c>
      <c r="F364" s="10">
        <v>80</v>
      </c>
      <c r="G364" s="10" t="s">
        <v>14</v>
      </c>
      <c r="H364" s="10">
        <v>4</v>
      </c>
      <c r="I364" s="10"/>
      <c r="J364" s="10"/>
      <c r="K364" s="61"/>
      <c r="L364" s="435">
        <f t="shared" si="86"/>
        <v>8.80978496</v>
      </c>
      <c r="M364" s="436">
        <v>6000</v>
      </c>
      <c r="N364" s="423">
        <f t="shared" si="87"/>
        <v>52.858709759999996</v>
      </c>
      <c r="O364" s="12">
        <v>1</v>
      </c>
      <c r="P364" s="13">
        <v>1</v>
      </c>
      <c r="Q364" s="14">
        <f t="shared" si="88"/>
        <v>1</v>
      </c>
      <c r="R364" s="422">
        <f t="shared" si="89"/>
        <v>6</v>
      </c>
      <c r="S364" s="423">
        <f t="shared" si="90"/>
        <v>52.858709759999996</v>
      </c>
      <c r="T364" s="422">
        <f t="shared" si="91"/>
        <v>34.05304458191906</v>
      </c>
      <c r="U364" s="423">
        <f t="shared" si="92"/>
        <v>1.8</v>
      </c>
      <c r="V364" s="317"/>
      <c r="W364" s="322">
        <f t="shared" si="82"/>
        <v>8.378524800000001</v>
      </c>
      <c r="X364" s="397">
        <f t="shared" si="83"/>
        <v>4.8952404849618381E-2</v>
      </c>
      <c r="Y364" s="398">
        <f t="shared" si="84"/>
        <v>8.5941548799999996</v>
      </c>
      <c r="Z364" s="396">
        <f t="shared" si="85"/>
        <v>2.4476202424809301E-2</v>
      </c>
    </row>
    <row r="365" spans="1:26" ht="15.75">
      <c r="A365" s="320"/>
      <c r="B365" s="24"/>
      <c r="C365" s="372" t="s">
        <v>152</v>
      </c>
      <c r="D365" s="10">
        <v>70</v>
      </c>
      <c r="E365" s="10" t="s">
        <v>14</v>
      </c>
      <c r="F365" s="10">
        <v>80</v>
      </c>
      <c r="G365" s="10" t="s">
        <v>14</v>
      </c>
      <c r="H365" s="10">
        <v>5</v>
      </c>
      <c r="I365" s="10"/>
      <c r="J365" s="10"/>
      <c r="K365" s="61"/>
      <c r="L365" s="435">
        <f t="shared" si="86"/>
        <v>10.821539</v>
      </c>
      <c r="M365" s="436">
        <v>6000</v>
      </c>
      <c r="N365" s="423">
        <f t="shared" si="87"/>
        <v>64.929233999999994</v>
      </c>
      <c r="O365" s="12">
        <v>1</v>
      </c>
      <c r="P365" s="13">
        <v>1</v>
      </c>
      <c r="Q365" s="14">
        <f t="shared" si="88"/>
        <v>1</v>
      </c>
      <c r="R365" s="422">
        <f t="shared" si="89"/>
        <v>6</v>
      </c>
      <c r="S365" s="423">
        <f t="shared" si="90"/>
        <v>64.929233999999994</v>
      </c>
      <c r="T365" s="422">
        <f t="shared" si="91"/>
        <v>27.72248937974534</v>
      </c>
      <c r="U365" s="423">
        <f t="shared" si="92"/>
        <v>1.8</v>
      </c>
      <c r="V365" s="317"/>
      <c r="W365" s="322">
        <f t="shared" si="82"/>
        <v>10.147695000000001</v>
      </c>
      <c r="X365" s="397">
        <f t="shared" si="83"/>
        <v>6.2268777112016949E-2</v>
      </c>
      <c r="Y365" s="398">
        <f t="shared" si="84"/>
        <v>10.484617</v>
      </c>
      <c r="Z365" s="396">
        <f t="shared" si="85"/>
        <v>3.1134388556008474E-2</v>
      </c>
    </row>
    <row r="366" spans="1:26" ht="15.75">
      <c r="A366" s="320"/>
      <c r="B366" s="24"/>
      <c r="C366" s="372" t="s">
        <v>152</v>
      </c>
      <c r="D366" s="10">
        <v>70</v>
      </c>
      <c r="E366" s="10" t="s">
        <v>14</v>
      </c>
      <c r="F366" s="10">
        <v>80</v>
      </c>
      <c r="G366" s="10" t="s">
        <v>14</v>
      </c>
      <c r="H366" s="10">
        <v>6</v>
      </c>
      <c r="I366" s="10"/>
      <c r="J366" s="10"/>
      <c r="K366" s="61"/>
      <c r="L366" s="435">
        <f t="shared" si="86"/>
        <v>12.757016159999999</v>
      </c>
      <c r="M366" s="436">
        <v>6000</v>
      </c>
      <c r="N366" s="423">
        <f t="shared" si="87"/>
        <v>76.542096959999995</v>
      </c>
      <c r="O366" s="12">
        <v>1</v>
      </c>
      <c r="P366" s="13">
        <v>1</v>
      </c>
      <c r="Q366" s="14">
        <f t="shared" si="88"/>
        <v>1</v>
      </c>
      <c r="R366" s="422">
        <f t="shared" si="89"/>
        <v>6</v>
      </c>
      <c r="S366" s="423">
        <f t="shared" si="90"/>
        <v>76.542096959999995</v>
      </c>
      <c r="T366" s="422">
        <f t="shared" si="91"/>
        <v>23.516470955070108</v>
      </c>
      <c r="U366" s="423">
        <f t="shared" si="92"/>
        <v>1.8</v>
      </c>
      <c r="V366" s="317"/>
      <c r="W366" s="322">
        <f t="shared" si="82"/>
        <v>11.786680799999999</v>
      </c>
      <c r="X366" s="397">
        <f t="shared" si="83"/>
        <v>7.6062877700391662E-2</v>
      </c>
      <c r="Y366" s="398">
        <f t="shared" si="84"/>
        <v>12.271848479999999</v>
      </c>
      <c r="Z366" s="396">
        <f t="shared" si="85"/>
        <v>3.8031438850195776E-2</v>
      </c>
    </row>
    <row r="367" spans="1:26" ht="15.75">
      <c r="A367" s="320"/>
      <c r="B367" s="24"/>
      <c r="C367" s="372" t="s">
        <v>152</v>
      </c>
      <c r="D367" s="10">
        <v>70</v>
      </c>
      <c r="E367" s="10" t="s">
        <v>14</v>
      </c>
      <c r="F367" s="10">
        <v>90</v>
      </c>
      <c r="G367" s="10" t="s">
        <v>14</v>
      </c>
      <c r="H367" s="10">
        <v>2</v>
      </c>
      <c r="I367" s="10"/>
      <c r="J367" s="10"/>
      <c r="K367" s="61"/>
      <c r="L367" s="435">
        <f t="shared" si="86"/>
        <v>4.87144624</v>
      </c>
      <c r="M367" s="436">
        <v>6000</v>
      </c>
      <c r="N367" s="423">
        <f t="shared" si="87"/>
        <v>29.228677439999998</v>
      </c>
      <c r="O367" s="12">
        <v>1</v>
      </c>
      <c r="P367" s="13">
        <v>1</v>
      </c>
      <c r="Q367" s="14">
        <f t="shared" si="88"/>
        <v>1</v>
      </c>
      <c r="R367" s="422">
        <f t="shared" si="89"/>
        <v>6</v>
      </c>
      <c r="S367" s="423">
        <f t="shared" si="90"/>
        <v>29.228677439999998</v>
      </c>
      <c r="T367" s="422">
        <f t="shared" si="91"/>
        <v>65.688911307784437</v>
      </c>
      <c r="U367" s="423">
        <f t="shared" si="92"/>
        <v>1.9199999999999997</v>
      </c>
      <c r="V367" s="317"/>
      <c r="W367" s="322">
        <f t="shared" si="82"/>
        <v>4.7636311999999998</v>
      </c>
      <c r="X367" s="397">
        <f t="shared" si="83"/>
        <v>2.2132039375641344E-2</v>
      </c>
      <c r="Y367" s="398">
        <f t="shared" si="84"/>
        <v>4.8175387199999999</v>
      </c>
      <c r="Z367" s="396">
        <f t="shared" si="85"/>
        <v>1.1066019687820727E-2</v>
      </c>
    </row>
    <row r="368" spans="1:26" ht="15.75">
      <c r="A368" s="320"/>
      <c r="B368" s="24"/>
      <c r="C368" s="372" t="s">
        <v>152</v>
      </c>
      <c r="D368" s="10">
        <v>70</v>
      </c>
      <c r="E368" s="10" t="s">
        <v>14</v>
      </c>
      <c r="F368" s="10">
        <v>90</v>
      </c>
      <c r="G368" s="10" t="s">
        <v>14</v>
      </c>
      <c r="H368" s="10">
        <v>2.5</v>
      </c>
      <c r="I368" s="10"/>
      <c r="J368" s="10"/>
      <c r="K368" s="61"/>
      <c r="L368" s="435">
        <f t="shared" si="86"/>
        <v>6.0416347500000001</v>
      </c>
      <c r="M368" s="436">
        <v>6000</v>
      </c>
      <c r="N368" s="423">
        <f t="shared" si="87"/>
        <v>36.2498085</v>
      </c>
      <c r="O368" s="12">
        <v>1</v>
      </c>
      <c r="P368" s="13">
        <v>1</v>
      </c>
      <c r="Q368" s="14">
        <f t="shared" si="88"/>
        <v>1</v>
      </c>
      <c r="R368" s="422">
        <f t="shared" si="89"/>
        <v>6</v>
      </c>
      <c r="S368" s="423">
        <f t="shared" si="90"/>
        <v>36.2498085</v>
      </c>
      <c r="T368" s="422">
        <f t="shared" si="91"/>
        <v>52.965797046900263</v>
      </c>
      <c r="U368" s="423">
        <f t="shared" si="92"/>
        <v>1.92</v>
      </c>
      <c r="V368" s="317"/>
      <c r="W368" s="322">
        <f t="shared" si="82"/>
        <v>5.8731737500000003</v>
      </c>
      <c r="X368" s="397">
        <f t="shared" si="83"/>
        <v>2.7883347300993289E-2</v>
      </c>
      <c r="Y368" s="398">
        <f t="shared" si="84"/>
        <v>5.9574042500000006</v>
      </c>
      <c r="Z368" s="396">
        <f t="shared" si="85"/>
        <v>1.3941673650496589E-2</v>
      </c>
    </row>
    <row r="369" spans="1:26" ht="15.75">
      <c r="A369" s="320"/>
      <c r="B369" s="24"/>
      <c r="C369" s="372" t="s">
        <v>152</v>
      </c>
      <c r="D369" s="10">
        <v>70</v>
      </c>
      <c r="E369" s="10" t="s">
        <v>14</v>
      </c>
      <c r="F369" s="10">
        <v>90</v>
      </c>
      <c r="G369" s="10" t="s">
        <v>14</v>
      </c>
      <c r="H369" s="10">
        <v>3</v>
      </c>
      <c r="I369" s="10"/>
      <c r="J369" s="10"/>
      <c r="K369" s="61"/>
      <c r="L369" s="435">
        <f t="shared" si="86"/>
        <v>7.1927540400000005</v>
      </c>
      <c r="M369" s="436">
        <v>6000</v>
      </c>
      <c r="N369" s="423">
        <f t="shared" si="87"/>
        <v>43.156524240000003</v>
      </c>
      <c r="O369" s="12">
        <v>1</v>
      </c>
      <c r="P369" s="13">
        <v>1</v>
      </c>
      <c r="Q369" s="14">
        <f t="shared" si="88"/>
        <v>1</v>
      </c>
      <c r="R369" s="422">
        <f t="shared" si="89"/>
        <v>6</v>
      </c>
      <c r="S369" s="423">
        <f t="shared" si="90"/>
        <v>43.156524240000003</v>
      </c>
      <c r="T369" s="422">
        <f t="shared" si="91"/>
        <v>44.489217651602054</v>
      </c>
      <c r="U369" s="423">
        <f t="shared" si="92"/>
        <v>1.92</v>
      </c>
      <c r="V369" s="317"/>
      <c r="W369" s="322">
        <f t="shared" si="82"/>
        <v>6.9501702000000005</v>
      </c>
      <c r="X369" s="397">
        <f t="shared" si="83"/>
        <v>3.3726141426629441E-2</v>
      </c>
      <c r="Y369" s="398">
        <f t="shared" si="84"/>
        <v>7.0714621200000005</v>
      </c>
      <c r="Z369" s="396">
        <f t="shared" si="85"/>
        <v>1.6863070713314721E-2</v>
      </c>
    </row>
    <row r="370" spans="1:26" ht="15.75">
      <c r="A370" s="320"/>
      <c r="B370" s="24"/>
      <c r="C370" s="372" t="s">
        <v>152</v>
      </c>
      <c r="D370" s="10">
        <v>70</v>
      </c>
      <c r="E370" s="10" t="s">
        <v>14</v>
      </c>
      <c r="F370" s="10">
        <v>90</v>
      </c>
      <c r="G370" s="10" t="s">
        <v>14</v>
      </c>
      <c r="H370" s="10">
        <v>3.5</v>
      </c>
      <c r="I370" s="10"/>
      <c r="J370" s="10"/>
      <c r="K370" s="61"/>
      <c r="L370" s="435">
        <f t="shared" si="86"/>
        <v>8.3248041100000005</v>
      </c>
      <c r="M370" s="436">
        <v>6000</v>
      </c>
      <c r="N370" s="423">
        <f t="shared" si="87"/>
        <v>49.948824660000007</v>
      </c>
      <c r="O370" s="12">
        <v>1</v>
      </c>
      <c r="P370" s="13">
        <v>1</v>
      </c>
      <c r="Q370" s="14">
        <f t="shared" si="88"/>
        <v>1</v>
      </c>
      <c r="R370" s="422">
        <f t="shared" si="89"/>
        <v>6</v>
      </c>
      <c r="S370" s="423">
        <f t="shared" si="90"/>
        <v>49.948824660000007</v>
      </c>
      <c r="T370" s="422">
        <f t="shared" si="91"/>
        <v>38.439342928875234</v>
      </c>
      <c r="U370" s="423">
        <f t="shared" si="92"/>
        <v>1.9200000000000002</v>
      </c>
      <c r="V370" s="317"/>
      <c r="W370" s="322">
        <f t="shared" si="82"/>
        <v>7.9946205500000014</v>
      </c>
      <c r="X370" s="397">
        <f t="shared" si="83"/>
        <v>3.9662622163490036E-2</v>
      </c>
      <c r="Y370" s="398">
        <f t="shared" si="84"/>
        <v>8.1597123300000014</v>
      </c>
      <c r="Z370" s="396">
        <f t="shared" si="85"/>
        <v>1.9831311081744962E-2</v>
      </c>
    </row>
    <row r="371" spans="1:26" ht="15.75">
      <c r="A371" s="320"/>
      <c r="B371" s="24"/>
      <c r="C371" s="372" t="s">
        <v>152</v>
      </c>
      <c r="D371" s="10">
        <v>70</v>
      </c>
      <c r="E371" s="10" t="s">
        <v>14</v>
      </c>
      <c r="F371" s="10">
        <v>90</v>
      </c>
      <c r="G371" s="10" t="s">
        <v>14</v>
      </c>
      <c r="H371" s="10">
        <v>4</v>
      </c>
      <c r="I371" s="10"/>
      <c r="J371" s="10"/>
      <c r="K371" s="61"/>
      <c r="L371" s="435">
        <f t="shared" si="86"/>
        <v>9.4377849600000001</v>
      </c>
      <c r="M371" s="436">
        <v>6000</v>
      </c>
      <c r="N371" s="423">
        <f t="shared" si="87"/>
        <v>56.626709759999997</v>
      </c>
      <c r="O371" s="12">
        <v>1</v>
      </c>
      <c r="P371" s="13">
        <v>1</v>
      </c>
      <c r="Q371" s="14">
        <f t="shared" si="88"/>
        <v>1</v>
      </c>
      <c r="R371" s="422">
        <f t="shared" si="89"/>
        <v>6</v>
      </c>
      <c r="S371" s="423">
        <f t="shared" si="90"/>
        <v>56.626709759999997</v>
      </c>
      <c r="T371" s="422">
        <f t="shared" si="91"/>
        <v>33.9062609877477</v>
      </c>
      <c r="U371" s="423">
        <f t="shared" si="92"/>
        <v>1.9199999999999997</v>
      </c>
      <c r="V371" s="317"/>
      <c r="W371" s="322">
        <f t="shared" si="82"/>
        <v>9.0065248000000011</v>
      </c>
      <c r="X371" s="397">
        <f t="shared" si="83"/>
        <v>4.5695061058055653E-2</v>
      </c>
      <c r="Y371" s="398">
        <f t="shared" si="84"/>
        <v>9.2221548799999997</v>
      </c>
      <c r="Z371" s="396">
        <f t="shared" si="85"/>
        <v>2.2847530529027882E-2</v>
      </c>
    </row>
    <row r="372" spans="1:26" ht="15.75">
      <c r="A372" s="320"/>
      <c r="B372" s="24"/>
      <c r="C372" s="372" t="s">
        <v>152</v>
      </c>
      <c r="D372" s="10">
        <v>70</v>
      </c>
      <c r="E372" s="10" t="s">
        <v>14</v>
      </c>
      <c r="F372" s="10">
        <v>90</v>
      </c>
      <c r="G372" s="10" t="s">
        <v>14</v>
      </c>
      <c r="H372" s="10">
        <v>5</v>
      </c>
      <c r="I372" s="10"/>
      <c r="J372" s="10"/>
      <c r="K372" s="61"/>
      <c r="L372" s="435">
        <f t="shared" si="86"/>
        <v>11.606539</v>
      </c>
      <c r="M372" s="436">
        <v>6000</v>
      </c>
      <c r="N372" s="423">
        <f t="shared" si="87"/>
        <v>69.639234000000002</v>
      </c>
      <c r="O372" s="12">
        <v>1</v>
      </c>
      <c r="P372" s="13">
        <v>1</v>
      </c>
      <c r="Q372" s="14">
        <f t="shared" si="88"/>
        <v>1</v>
      </c>
      <c r="R372" s="422">
        <f t="shared" si="89"/>
        <v>6</v>
      </c>
      <c r="S372" s="423">
        <f t="shared" si="90"/>
        <v>69.639234000000002</v>
      </c>
      <c r="T372" s="422">
        <f t="shared" si="91"/>
        <v>27.570665122479664</v>
      </c>
      <c r="U372" s="423">
        <f t="shared" si="92"/>
        <v>1.92</v>
      </c>
      <c r="V372" s="317"/>
      <c r="W372" s="322">
        <f t="shared" si="82"/>
        <v>10.932695000000001</v>
      </c>
      <c r="X372" s="397">
        <f t="shared" si="83"/>
        <v>5.8057272714975516E-2</v>
      </c>
      <c r="Y372" s="398">
        <f t="shared" si="84"/>
        <v>11.269617</v>
      </c>
      <c r="Z372" s="396">
        <f t="shared" si="85"/>
        <v>2.9028636357487758E-2</v>
      </c>
    </row>
    <row r="373" spans="1:26" ht="15.75">
      <c r="A373" s="320"/>
      <c r="B373" s="24"/>
      <c r="C373" s="372" t="s">
        <v>152</v>
      </c>
      <c r="D373" s="10">
        <v>70</v>
      </c>
      <c r="E373" s="10" t="s">
        <v>14</v>
      </c>
      <c r="F373" s="10">
        <v>90</v>
      </c>
      <c r="G373" s="10" t="s">
        <v>14</v>
      </c>
      <c r="H373" s="10">
        <v>6</v>
      </c>
      <c r="I373" s="10"/>
      <c r="J373" s="10"/>
      <c r="K373" s="61"/>
      <c r="L373" s="435">
        <f t="shared" si="86"/>
        <v>13.699016159999999</v>
      </c>
      <c r="M373" s="436">
        <v>6000</v>
      </c>
      <c r="N373" s="423">
        <f t="shared" si="87"/>
        <v>82.194096959999996</v>
      </c>
      <c r="O373" s="12">
        <v>1</v>
      </c>
      <c r="P373" s="13">
        <v>1</v>
      </c>
      <c r="Q373" s="14">
        <f t="shared" si="88"/>
        <v>1</v>
      </c>
      <c r="R373" s="422">
        <f t="shared" si="89"/>
        <v>6</v>
      </c>
      <c r="S373" s="423">
        <f t="shared" si="90"/>
        <v>82.194096959999996</v>
      </c>
      <c r="T373" s="422">
        <f t="shared" si="91"/>
        <v>23.359341741224721</v>
      </c>
      <c r="U373" s="423">
        <f t="shared" si="92"/>
        <v>1.9199999999999997</v>
      </c>
      <c r="V373" s="317"/>
      <c r="W373" s="322">
        <f t="shared" si="82"/>
        <v>12.728680799999999</v>
      </c>
      <c r="X373" s="397">
        <f t="shared" si="83"/>
        <v>7.0832485243232268E-2</v>
      </c>
      <c r="Y373" s="398">
        <f t="shared" si="84"/>
        <v>13.213848479999999</v>
      </c>
      <c r="Z373" s="396">
        <f t="shared" si="85"/>
        <v>3.5416242621616134E-2</v>
      </c>
    </row>
    <row r="374" spans="1:26" ht="15.75">
      <c r="A374" s="320"/>
      <c r="B374" s="24"/>
      <c r="C374" s="372" t="s">
        <v>152</v>
      </c>
      <c r="D374" s="10">
        <v>70</v>
      </c>
      <c r="E374" s="10" t="s">
        <v>14</v>
      </c>
      <c r="F374" s="10">
        <v>100</v>
      </c>
      <c r="G374" s="10" t="s">
        <v>14</v>
      </c>
      <c r="H374" s="10">
        <v>2</v>
      </c>
      <c r="I374" s="10"/>
      <c r="J374" s="10"/>
      <c r="K374" s="61"/>
      <c r="L374" s="435">
        <f t="shared" si="86"/>
        <v>5.1854462400000001</v>
      </c>
      <c r="M374" s="436">
        <v>6000</v>
      </c>
      <c r="N374" s="423">
        <f t="shared" si="87"/>
        <v>31.112677439999999</v>
      </c>
      <c r="O374" s="12">
        <v>1</v>
      </c>
      <c r="P374" s="13">
        <v>1</v>
      </c>
      <c r="Q374" s="14">
        <f t="shared" si="88"/>
        <v>1</v>
      </c>
      <c r="R374" s="422">
        <f t="shared" si="89"/>
        <v>6</v>
      </c>
      <c r="S374" s="423">
        <f t="shared" si="90"/>
        <v>31.112677439999999</v>
      </c>
      <c r="T374" s="422">
        <f t="shared" si="91"/>
        <v>65.568127459749732</v>
      </c>
      <c r="U374" s="423">
        <f t="shared" si="92"/>
        <v>2.04</v>
      </c>
      <c r="V374" s="317"/>
      <c r="W374" s="322">
        <f t="shared" si="82"/>
        <v>5.0776311999999999</v>
      </c>
      <c r="X374" s="397">
        <f t="shared" si="83"/>
        <v>2.0791853778817759E-2</v>
      </c>
      <c r="Y374" s="398">
        <f t="shared" si="84"/>
        <v>5.13153872</v>
      </c>
      <c r="Z374" s="396">
        <f t="shared" si="85"/>
        <v>1.0395926889408824E-2</v>
      </c>
    </row>
    <row r="375" spans="1:26" ht="15.75">
      <c r="A375" s="320"/>
      <c r="B375" s="24"/>
      <c r="C375" s="372" t="s">
        <v>152</v>
      </c>
      <c r="D375" s="10">
        <v>70</v>
      </c>
      <c r="E375" s="10" t="s">
        <v>14</v>
      </c>
      <c r="F375" s="10">
        <v>100</v>
      </c>
      <c r="G375" s="10" t="s">
        <v>14</v>
      </c>
      <c r="H375" s="10">
        <v>2.5</v>
      </c>
      <c r="I375" s="10"/>
      <c r="J375" s="10"/>
      <c r="K375" s="61"/>
      <c r="L375" s="435">
        <f t="shared" si="86"/>
        <v>6.4341347500000001</v>
      </c>
      <c r="M375" s="436">
        <v>6000</v>
      </c>
      <c r="N375" s="423">
        <f t="shared" si="87"/>
        <v>38.604808499999997</v>
      </c>
      <c r="O375" s="12">
        <v>1</v>
      </c>
      <c r="P375" s="13">
        <v>1</v>
      </c>
      <c r="Q375" s="14">
        <f t="shared" si="88"/>
        <v>1</v>
      </c>
      <c r="R375" s="422">
        <f t="shared" si="89"/>
        <v>6</v>
      </c>
      <c r="S375" s="423">
        <f t="shared" si="90"/>
        <v>38.604808499999997</v>
      </c>
      <c r="T375" s="422">
        <f t="shared" si="91"/>
        <v>52.843158126273309</v>
      </c>
      <c r="U375" s="423">
        <f t="shared" si="92"/>
        <v>2.0399999999999996</v>
      </c>
      <c r="V375" s="317"/>
      <c r="W375" s="322">
        <f t="shared" si="82"/>
        <v>6.2656737500000004</v>
      </c>
      <c r="X375" s="397">
        <f t="shared" si="83"/>
        <v>2.6182386062088558E-2</v>
      </c>
      <c r="Y375" s="398">
        <f t="shared" si="84"/>
        <v>6.3499042500000007</v>
      </c>
      <c r="Z375" s="396">
        <f t="shared" si="85"/>
        <v>1.3091193031044224E-2</v>
      </c>
    </row>
    <row r="376" spans="1:26" ht="15.75">
      <c r="A376" s="320"/>
      <c r="B376" s="24"/>
      <c r="C376" s="372" t="s">
        <v>152</v>
      </c>
      <c r="D376" s="10">
        <v>70</v>
      </c>
      <c r="E376" s="10" t="s">
        <v>14</v>
      </c>
      <c r="F376" s="10">
        <v>100</v>
      </c>
      <c r="G376" s="10" t="s">
        <v>14</v>
      </c>
      <c r="H376" s="10">
        <v>3</v>
      </c>
      <c r="I376" s="10"/>
      <c r="J376" s="10"/>
      <c r="K376" s="61"/>
      <c r="L376" s="435">
        <f t="shared" si="86"/>
        <v>7.6637540399999997</v>
      </c>
      <c r="M376" s="436">
        <v>6000</v>
      </c>
      <c r="N376" s="423">
        <f t="shared" si="87"/>
        <v>45.982524239999996</v>
      </c>
      <c r="O376" s="12">
        <v>1</v>
      </c>
      <c r="P376" s="13">
        <v>1</v>
      </c>
      <c r="Q376" s="14">
        <f t="shared" si="88"/>
        <v>1</v>
      </c>
      <c r="R376" s="422">
        <f t="shared" si="89"/>
        <v>6</v>
      </c>
      <c r="S376" s="423">
        <f t="shared" si="90"/>
        <v>45.982524239999996</v>
      </c>
      <c r="T376" s="422">
        <f t="shared" si="91"/>
        <v>44.364680576309311</v>
      </c>
      <c r="U376" s="423">
        <f t="shared" si="92"/>
        <v>2.04</v>
      </c>
      <c r="V376" s="317"/>
      <c r="W376" s="322">
        <f t="shared" si="82"/>
        <v>7.4211701999999988</v>
      </c>
      <c r="X376" s="397">
        <f t="shared" si="83"/>
        <v>3.1653395807572204E-2</v>
      </c>
      <c r="Y376" s="398">
        <f t="shared" si="84"/>
        <v>7.5424621199999997</v>
      </c>
      <c r="Z376" s="396">
        <f t="shared" si="85"/>
        <v>1.5826697903786102E-2</v>
      </c>
    </row>
    <row r="377" spans="1:26" ht="15.75">
      <c r="A377" s="320"/>
      <c r="B377" s="24"/>
      <c r="C377" s="372" t="s">
        <v>152</v>
      </c>
      <c r="D377" s="10">
        <v>70</v>
      </c>
      <c r="E377" s="10" t="s">
        <v>14</v>
      </c>
      <c r="F377" s="10">
        <v>100</v>
      </c>
      <c r="G377" s="10" t="s">
        <v>14</v>
      </c>
      <c r="H377" s="10">
        <v>3.5</v>
      </c>
      <c r="I377" s="10"/>
      <c r="J377" s="10"/>
      <c r="K377" s="61"/>
      <c r="L377" s="435">
        <f t="shared" si="86"/>
        <v>8.8743041100000006</v>
      </c>
      <c r="M377" s="436">
        <v>6000</v>
      </c>
      <c r="N377" s="423">
        <f t="shared" si="87"/>
        <v>53.245824660000004</v>
      </c>
      <c r="O377" s="12">
        <v>1</v>
      </c>
      <c r="P377" s="13">
        <v>1</v>
      </c>
      <c r="Q377" s="14">
        <f t="shared" si="88"/>
        <v>1</v>
      </c>
      <c r="R377" s="422">
        <f t="shared" si="89"/>
        <v>6</v>
      </c>
      <c r="S377" s="423">
        <f t="shared" si="90"/>
        <v>53.245824660000004</v>
      </c>
      <c r="T377" s="422">
        <f t="shared" si="91"/>
        <v>38.312863271934908</v>
      </c>
      <c r="U377" s="423">
        <f t="shared" si="92"/>
        <v>2.04</v>
      </c>
      <c r="V377" s="317"/>
      <c r="W377" s="322">
        <f t="shared" si="82"/>
        <v>8.5441205500000006</v>
      </c>
      <c r="X377" s="397">
        <f t="shared" si="83"/>
        <v>3.7206698790943293E-2</v>
      </c>
      <c r="Y377" s="398">
        <f t="shared" si="84"/>
        <v>8.7092123300000015</v>
      </c>
      <c r="Z377" s="396">
        <f t="shared" si="85"/>
        <v>1.8603349395471591E-2</v>
      </c>
    </row>
    <row r="378" spans="1:26" ht="15.75">
      <c r="A378" s="320"/>
      <c r="B378" s="24"/>
      <c r="C378" s="372" t="s">
        <v>152</v>
      </c>
      <c r="D378" s="10">
        <v>70</v>
      </c>
      <c r="E378" s="10" t="s">
        <v>14</v>
      </c>
      <c r="F378" s="10">
        <v>100</v>
      </c>
      <c r="G378" s="10" t="s">
        <v>14</v>
      </c>
      <c r="H378" s="10">
        <v>4</v>
      </c>
      <c r="I378" s="10"/>
      <c r="J378" s="10"/>
      <c r="K378" s="61"/>
      <c r="L378" s="435">
        <f t="shared" si="86"/>
        <v>10.06578496</v>
      </c>
      <c r="M378" s="436">
        <v>6000</v>
      </c>
      <c r="N378" s="423">
        <f t="shared" si="87"/>
        <v>60.394709759999998</v>
      </c>
      <c r="O378" s="12">
        <v>1</v>
      </c>
      <c r="P378" s="13">
        <v>1</v>
      </c>
      <c r="Q378" s="14">
        <f t="shared" si="88"/>
        <v>1</v>
      </c>
      <c r="R378" s="422">
        <f t="shared" si="89"/>
        <v>6</v>
      </c>
      <c r="S378" s="423">
        <f t="shared" si="90"/>
        <v>60.394709759999998</v>
      </c>
      <c r="T378" s="422">
        <f t="shared" si="91"/>
        <v>33.77779292435828</v>
      </c>
      <c r="U378" s="423">
        <f t="shared" si="92"/>
        <v>2.04</v>
      </c>
      <c r="V378" s="317"/>
      <c r="W378" s="322">
        <f t="shared" si="82"/>
        <v>9.6345248000000012</v>
      </c>
      <c r="X378" s="397">
        <f t="shared" si="83"/>
        <v>4.284416582648698E-2</v>
      </c>
      <c r="Y378" s="398">
        <f t="shared" si="84"/>
        <v>9.8501548799999998</v>
      </c>
      <c r="Z378" s="396">
        <f t="shared" si="85"/>
        <v>2.1422082913243545E-2</v>
      </c>
    </row>
    <row r="379" spans="1:26" ht="15.75">
      <c r="A379" s="320"/>
      <c r="B379" s="24"/>
      <c r="C379" s="372" t="s">
        <v>152</v>
      </c>
      <c r="D379" s="10">
        <v>70</v>
      </c>
      <c r="E379" s="10" t="s">
        <v>14</v>
      </c>
      <c r="F379" s="10">
        <v>100</v>
      </c>
      <c r="G379" s="10" t="s">
        <v>14</v>
      </c>
      <c r="H379" s="10">
        <v>5</v>
      </c>
      <c r="I379" s="10"/>
      <c r="J379" s="10"/>
      <c r="K379" s="61"/>
      <c r="L379" s="435">
        <f t="shared" si="86"/>
        <v>12.391539</v>
      </c>
      <c r="M379" s="436">
        <v>6000</v>
      </c>
      <c r="N379" s="423">
        <f t="shared" si="87"/>
        <v>74.349233999999996</v>
      </c>
      <c r="O379" s="12">
        <v>1</v>
      </c>
      <c r="P379" s="13">
        <v>1</v>
      </c>
      <c r="Q379" s="14">
        <f t="shared" si="88"/>
        <v>1</v>
      </c>
      <c r="R379" s="422">
        <f t="shared" si="89"/>
        <v>6</v>
      </c>
      <c r="S379" s="423">
        <f t="shared" si="90"/>
        <v>74.349233999999996</v>
      </c>
      <c r="T379" s="422">
        <f t="shared" si="91"/>
        <v>27.438076900698128</v>
      </c>
      <c r="U379" s="423">
        <f t="shared" si="92"/>
        <v>2.0399999999999996</v>
      </c>
      <c r="V379" s="317"/>
      <c r="W379" s="322">
        <f t="shared" si="82"/>
        <v>11.717695000000001</v>
      </c>
      <c r="X379" s="397">
        <f t="shared" si="83"/>
        <v>5.4379363209041132E-2</v>
      </c>
      <c r="Y379" s="398">
        <f t="shared" si="84"/>
        <v>12.054617</v>
      </c>
      <c r="Z379" s="396">
        <f t="shared" si="85"/>
        <v>2.7189681604520621E-2</v>
      </c>
    </row>
    <row r="380" spans="1:26" ht="15.75">
      <c r="A380" s="320"/>
      <c r="B380" s="24"/>
      <c r="C380" s="372" t="s">
        <v>152</v>
      </c>
      <c r="D380" s="10">
        <v>70</v>
      </c>
      <c r="E380" s="10" t="s">
        <v>14</v>
      </c>
      <c r="F380" s="10">
        <v>100</v>
      </c>
      <c r="G380" s="10" t="s">
        <v>14</v>
      </c>
      <c r="H380" s="10">
        <v>6</v>
      </c>
      <c r="I380" s="10"/>
      <c r="J380" s="10"/>
      <c r="K380" s="61"/>
      <c r="L380" s="435">
        <f t="shared" si="86"/>
        <v>14.641016159999998</v>
      </c>
      <c r="M380" s="436">
        <v>6000</v>
      </c>
      <c r="N380" s="423">
        <f t="shared" si="87"/>
        <v>87.846096959999983</v>
      </c>
      <c r="O380" s="12">
        <v>1</v>
      </c>
      <c r="P380" s="13">
        <v>1</v>
      </c>
      <c r="Q380" s="14">
        <f t="shared" si="88"/>
        <v>1</v>
      </c>
      <c r="R380" s="422">
        <f t="shared" si="89"/>
        <v>6</v>
      </c>
      <c r="S380" s="423">
        <f t="shared" si="90"/>
        <v>87.846096959999983</v>
      </c>
      <c r="T380" s="422">
        <f t="shared" si="91"/>
        <v>23.222431850659198</v>
      </c>
      <c r="U380" s="423">
        <f t="shared" si="92"/>
        <v>2.0399999999999996</v>
      </c>
      <c r="V380" s="317"/>
      <c r="W380" s="322">
        <f t="shared" si="82"/>
        <v>13.670680799999998</v>
      </c>
      <c r="X380" s="397">
        <f t="shared" si="83"/>
        <v>6.6275137558484909E-2</v>
      </c>
      <c r="Y380" s="398">
        <f t="shared" si="84"/>
        <v>14.155848479999998</v>
      </c>
      <c r="Z380" s="396">
        <f t="shared" si="85"/>
        <v>3.3137568779242454E-2</v>
      </c>
    </row>
    <row r="381" spans="1:26" ht="15.75">
      <c r="A381" s="320"/>
      <c r="B381" s="24"/>
      <c r="C381" s="372" t="s">
        <v>152</v>
      </c>
      <c r="D381" s="10">
        <v>70</v>
      </c>
      <c r="E381" s="10" t="s">
        <v>14</v>
      </c>
      <c r="F381" s="10">
        <v>110</v>
      </c>
      <c r="G381" s="10" t="s">
        <v>14</v>
      </c>
      <c r="H381" s="10">
        <v>2</v>
      </c>
      <c r="I381" s="10"/>
      <c r="J381" s="10"/>
      <c r="K381" s="61"/>
      <c r="L381" s="435">
        <f t="shared" si="86"/>
        <v>5.4994462400000002</v>
      </c>
      <c r="M381" s="436">
        <v>6000</v>
      </c>
      <c r="N381" s="423">
        <f t="shared" si="87"/>
        <v>32.996677439999999</v>
      </c>
      <c r="O381" s="12">
        <v>1</v>
      </c>
      <c r="P381" s="13">
        <v>1</v>
      </c>
      <c r="Q381" s="14">
        <f t="shared" si="88"/>
        <v>1</v>
      </c>
      <c r="R381" s="422">
        <f t="shared" si="89"/>
        <v>6</v>
      </c>
      <c r="S381" s="423">
        <f t="shared" si="90"/>
        <v>32.996677439999999</v>
      </c>
      <c r="T381" s="422">
        <f t="shared" si="91"/>
        <v>65.461136319790626</v>
      </c>
      <c r="U381" s="423">
        <f t="shared" si="92"/>
        <v>2.16</v>
      </c>
      <c r="V381" s="317"/>
      <c r="W381" s="322">
        <f t="shared" si="82"/>
        <v>5.3916312</v>
      </c>
      <c r="X381" s="397">
        <f t="shared" si="83"/>
        <v>1.960470841878803E-2</v>
      </c>
      <c r="Y381" s="398">
        <f t="shared" si="84"/>
        <v>5.4455387200000001</v>
      </c>
      <c r="Z381" s="396">
        <f t="shared" si="85"/>
        <v>9.8023542093940152E-3</v>
      </c>
    </row>
    <row r="382" spans="1:26" ht="15.75">
      <c r="A382" s="320"/>
      <c r="B382" s="24"/>
      <c r="C382" s="372" t="s">
        <v>152</v>
      </c>
      <c r="D382" s="10">
        <v>70</v>
      </c>
      <c r="E382" s="10" t="s">
        <v>14</v>
      </c>
      <c r="F382" s="10">
        <v>110</v>
      </c>
      <c r="G382" s="10" t="s">
        <v>14</v>
      </c>
      <c r="H382" s="10">
        <v>2.5</v>
      </c>
      <c r="I382" s="10"/>
      <c r="J382" s="10"/>
      <c r="K382" s="61"/>
      <c r="L382" s="435">
        <f t="shared" si="86"/>
        <v>6.8266347500000002</v>
      </c>
      <c r="M382" s="436">
        <v>6000</v>
      </c>
      <c r="N382" s="423">
        <f t="shared" si="87"/>
        <v>40.959808500000001</v>
      </c>
      <c r="O382" s="12">
        <v>1</v>
      </c>
      <c r="P382" s="13">
        <v>1</v>
      </c>
      <c r="Q382" s="14">
        <f t="shared" si="88"/>
        <v>1</v>
      </c>
      <c r="R382" s="422">
        <f t="shared" si="89"/>
        <v>6</v>
      </c>
      <c r="S382" s="423">
        <f t="shared" si="90"/>
        <v>40.959808500000001</v>
      </c>
      <c r="T382" s="422">
        <f t="shared" si="91"/>
        <v>52.73462154980534</v>
      </c>
      <c r="U382" s="423">
        <f t="shared" si="92"/>
        <v>2.16</v>
      </c>
      <c r="V382" s="317"/>
      <c r="W382" s="322">
        <f t="shared" si="82"/>
        <v>6.6581737500000004</v>
      </c>
      <c r="X382" s="397">
        <f t="shared" si="83"/>
        <v>2.4677019669171463E-2</v>
      </c>
      <c r="Y382" s="398">
        <f t="shared" si="84"/>
        <v>6.7424042500000008</v>
      </c>
      <c r="Z382" s="396">
        <f t="shared" si="85"/>
        <v>1.2338509834585731E-2</v>
      </c>
    </row>
    <row r="383" spans="1:26" ht="15.75">
      <c r="A383" s="320"/>
      <c r="B383" s="24"/>
      <c r="C383" s="372" t="s">
        <v>152</v>
      </c>
      <c r="D383" s="10">
        <v>70</v>
      </c>
      <c r="E383" s="10" t="s">
        <v>14</v>
      </c>
      <c r="F383" s="10">
        <v>110</v>
      </c>
      <c r="G383" s="10" t="s">
        <v>14</v>
      </c>
      <c r="H383" s="10">
        <v>3</v>
      </c>
      <c r="I383" s="10"/>
      <c r="J383" s="10"/>
      <c r="K383" s="61"/>
      <c r="L383" s="435">
        <f t="shared" si="86"/>
        <v>8.1347540399999989</v>
      </c>
      <c r="M383" s="436">
        <v>6000</v>
      </c>
      <c r="N383" s="423">
        <f t="shared" si="87"/>
        <v>48.80852423999999</v>
      </c>
      <c r="O383" s="12">
        <v>1</v>
      </c>
      <c r="P383" s="13">
        <v>1</v>
      </c>
      <c r="Q383" s="14">
        <f t="shared" si="88"/>
        <v>1</v>
      </c>
      <c r="R383" s="422">
        <f t="shared" si="89"/>
        <v>6</v>
      </c>
      <c r="S383" s="423">
        <f t="shared" si="90"/>
        <v>48.80852423999999</v>
      </c>
      <c r="T383" s="422">
        <f t="shared" si="91"/>
        <v>44.254564825170796</v>
      </c>
      <c r="U383" s="423">
        <f t="shared" si="92"/>
        <v>2.1599999999999997</v>
      </c>
      <c r="V383" s="317"/>
      <c r="W383" s="322">
        <f t="shared" si="82"/>
        <v>7.8921701999999989</v>
      </c>
      <c r="X383" s="397">
        <f t="shared" si="83"/>
        <v>2.9820672980052421E-2</v>
      </c>
      <c r="Y383" s="398">
        <f t="shared" si="84"/>
        <v>8.0134621199999998</v>
      </c>
      <c r="Z383" s="396">
        <f t="shared" si="85"/>
        <v>1.4910336490026044E-2</v>
      </c>
    </row>
    <row r="384" spans="1:26" ht="15.75">
      <c r="A384" s="320"/>
      <c r="B384" s="24"/>
      <c r="C384" s="372" t="s">
        <v>152</v>
      </c>
      <c r="D384" s="10">
        <v>70</v>
      </c>
      <c r="E384" s="10" t="s">
        <v>14</v>
      </c>
      <c r="F384" s="10">
        <v>110</v>
      </c>
      <c r="G384" s="10" t="s">
        <v>14</v>
      </c>
      <c r="H384" s="10">
        <v>3.5</v>
      </c>
      <c r="I384" s="10"/>
      <c r="J384" s="10"/>
      <c r="K384" s="61"/>
      <c r="L384" s="435">
        <f t="shared" si="86"/>
        <v>9.4238041100000007</v>
      </c>
      <c r="M384" s="436">
        <v>6000</v>
      </c>
      <c r="N384" s="423">
        <f t="shared" si="87"/>
        <v>56.542824660000008</v>
      </c>
      <c r="O384" s="12">
        <v>1</v>
      </c>
      <c r="P384" s="13">
        <v>1</v>
      </c>
      <c r="Q384" s="14">
        <f t="shared" si="88"/>
        <v>1</v>
      </c>
      <c r="R384" s="422">
        <f t="shared" si="89"/>
        <v>6</v>
      </c>
      <c r="S384" s="423">
        <f t="shared" si="90"/>
        <v>56.542824660000008</v>
      </c>
      <c r="T384" s="422">
        <f t="shared" si="91"/>
        <v>38.201133618427896</v>
      </c>
      <c r="U384" s="423">
        <f t="shared" si="92"/>
        <v>2.16</v>
      </c>
      <c r="V384" s="317"/>
      <c r="W384" s="322">
        <f t="shared" si="82"/>
        <v>9.0936205500000007</v>
      </c>
      <c r="X384" s="397">
        <f t="shared" si="83"/>
        <v>3.5037184150467193E-2</v>
      </c>
      <c r="Y384" s="398">
        <f t="shared" si="84"/>
        <v>9.2587123300000016</v>
      </c>
      <c r="Z384" s="396">
        <f t="shared" si="85"/>
        <v>1.7518592075233541E-2</v>
      </c>
    </row>
    <row r="385" spans="1:26" ht="15.75">
      <c r="A385" s="320"/>
      <c r="B385" s="24"/>
      <c r="C385" s="372" t="s">
        <v>152</v>
      </c>
      <c r="D385" s="10">
        <v>70</v>
      </c>
      <c r="E385" s="10" t="s">
        <v>14</v>
      </c>
      <c r="F385" s="10">
        <v>110</v>
      </c>
      <c r="G385" s="10" t="s">
        <v>14</v>
      </c>
      <c r="H385" s="10">
        <v>4</v>
      </c>
      <c r="I385" s="10"/>
      <c r="J385" s="10"/>
      <c r="K385" s="61"/>
      <c r="L385" s="435">
        <f t="shared" si="86"/>
        <v>10.69378496</v>
      </c>
      <c r="M385" s="436">
        <v>6000</v>
      </c>
      <c r="N385" s="423">
        <f t="shared" si="87"/>
        <v>64.162709759999998</v>
      </c>
      <c r="O385" s="12">
        <v>1</v>
      </c>
      <c r="P385" s="13">
        <v>1</v>
      </c>
      <c r="Q385" s="14">
        <f t="shared" si="88"/>
        <v>1</v>
      </c>
      <c r="R385" s="422">
        <f t="shared" si="89"/>
        <v>6</v>
      </c>
      <c r="S385" s="423">
        <f t="shared" si="90"/>
        <v>64.162709759999998</v>
      </c>
      <c r="T385" s="422">
        <f t="shared" si="91"/>
        <v>33.664413614690822</v>
      </c>
      <c r="U385" s="423">
        <f t="shared" si="92"/>
        <v>2.1599999999999997</v>
      </c>
      <c r="V385" s="317"/>
      <c r="W385" s="322">
        <f t="shared" si="82"/>
        <v>10.262524800000001</v>
      </c>
      <c r="X385" s="397">
        <f t="shared" si="83"/>
        <v>4.0328112227160262E-2</v>
      </c>
      <c r="Y385" s="398">
        <f t="shared" si="84"/>
        <v>10.47815488</v>
      </c>
      <c r="Z385" s="396">
        <f t="shared" si="85"/>
        <v>2.0164056113580187E-2</v>
      </c>
    </row>
    <row r="386" spans="1:26" ht="15.75">
      <c r="A386" s="320"/>
      <c r="B386" s="24"/>
      <c r="C386" s="372" t="s">
        <v>152</v>
      </c>
      <c r="D386" s="10">
        <v>70</v>
      </c>
      <c r="E386" s="10" t="s">
        <v>14</v>
      </c>
      <c r="F386" s="10">
        <v>110</v>
      </c>
      <c r="G386" s="10" t="s">
        <v>14</v>
      </c>
      <c r="H386" s="10">
        <v>5</v>
      </c>
      <c r="I386" s="10"/>
      <c r="J386" s="10"/>
      <c r="K386" s="61"/>
      <c r="L386" s="435">
        <f t="shared" si="86"/>
        <v>13.176539</v>
      </c>
      <c r="M386" s="436">
        <v>6000</v>
      </c>
      <c r="N386" s="423">
        <f t="shared" si="87"/>
        <v>79.059234000000004</v>
      </c>
      <c r="O386" s="12">
        <v>1</v>
      </c>
      <c r="P386" s="13">
        <v>1</v>
      </c>
      <c r="Q386" s="14">
        <f t="shared" si="88"/>
        <v>1</v>
      </c>
      <c r="R386" s="422">
        <f t="shared" si="89"/>
        <v>6</v>
      </c>
      <c r="S386" s="423">
        <f t="shared" si="90"/>
        <v>79.059234000000004</v>
      </c>
      <c r="T386" s="422">
        <f t="shared" si="91"/>
        <v>27.32128672028368</v>
      </c>
      <c r="U386" s="423">
        <f t="shared" si="92"/>
        <v>2.16</v>
      </c>
      <c r="V386" s="317"/>
      <c r="W386" s="322">
        <f t="shared" si="82"/>
        <v>12.502695000000001</v>
      </c>
      <c r="X386" s="397">
        <f t="shared" si="83"/>
        <v>5.1139680913174446E-2</v>
      </c>
      <c r="Y386" s="398">
        <f t="shared" si="84"/>
        <v>12.839617000000001</v>
      </c>
      <c r="Z386" s="396">
        <f t="shared" si="85"/>
        <v>2.5569840456587278E-2</v>
      </c>
    </row>
    <row r="387" spans="1:26" ht="15.75">
      <c r="A387" s="320"/>
      <c r="B387" s="24"/>
      <c r="C387" s="372" t="s">
        <v>152</v>
      </c>
      <c r="D387" s="10">
        <v>70</v>
      </c>
      <c r="E387" s="10" t="s">
        <v>14</v>
      </c>
      <c r="F387" s="10">
        <v>110</v>
      </c>
      <c r="G387" s="10" t="s">
        <v>14</v>
      </c>
      <c r="H387" s="10">
        <v>6</v>
      </c>
      <c r="I387" s="10"/>
      <c r="J387" s="10"/>
      <c r="K387" s="61"/>
      <c r="L387" s="435">
        <f t="shared" si="86"/>
        <v>15.583016159999998</v>
      </c>
      <c r="M387" s="436">
        <v>6000</v>
      </c>
      <c r="N387" s="423">
        <f t="shared" si="87"/>
        <v>93.498096959999984</v>
      </c>
      <c r="O387" s="12">
        <v>1</v>
      </c>
      <c r="P387" s="13">
        <v>1</v>
      </c>
      <c r="Q387" s="14">
        <f t="shared" si="88"/>
        <v>1</v>
      </c>
      <c r="R387" s="422">
        <f t="shared" si="89"/>
        <v>6</v>
      </c>
      <c r="S387" s="423">
        <f t="shared" si="90"/>
        <v>93.498096959999984</v>
      </c>
      <c r="T387" s="422">
        <f t="shared" si="91"/>
        <v>23.102074483121118</v>
      </c>
      <c r="U387" s="423">
        <f t="shared" si="92"/>
        <v>2.16</v>
      </c>
      <c r="V387" s="317"/>
      <c r="W387" s="322">
        <f t="shared" si="82"/>
        <v>14.612680799999998</v>
      </c>
      <c r="X387" s="397">
        <f t="shared" si="83"/>
        <v>6.226877711201706E-2</v>
      </c>
      <c r="Y387" s="398">
        <f t="shared" si="84"/>
        <v>15.097848479999998</v>
      </c>
      <c r="Z387" s="396">
        <f t="shared" si="85"/>
        <v>3.1134388556008585E-2</v>
      </c>
    </row>
    <row r="388" spans="1:26" ht="15.75">
      <c r="A388" s="320"/>
      <c r="B388" s="24"/>
      <c r="C388" s="372" t="s">
        <v>152</v>
      </c>
      <c r="D388" s="10">
        <v>70</v>
      </c>
      <c r="E388" s="10" t="s">
        <v>14</v>
      </c>
      <c r="F388" s="10">
        <v>120</v>
      </c>
      <c r="G388" s="10" t="s">
        <v>14</v>
      </c>
      <c r="H388" s="10">
        <v>2</v>
      </c>
      <c r="I388" s="10"/>
      <c r="J388" s="10"/>
      <c r="K388" s="61"/>
      <c r="L388" s="435">
        <f t="shared" si="86"/>
        <v>5.8134462400000002</v>
      </c>
      <c r="M388" s="436">
        <v>6000</v>
      </c>
      <c r="N388" s="423">
        <f t="shared" si="87"/>
        <v>34.880677439999999</v>
      </c>
      <c r="O388" s="12">
        <v>1</v>
      </c>
      <c r="P388" s="13">
        <v>1</v>
      </c>
      <c r="Q388" s="14">
        <f t="shared" si="88"/>
        <v>1</v>
      </c>
      <c r="R388" s="422">
        <f t="shared" si="89"/>
        <v>6</v>
      </c>
      <c r="S388" s="423">
        <f t="shared" si="90"/>
        <v>34.880677439999999</v>
      </c>
      <c r="T388" s="422">
        <f t="shared" si="91"/>
        <v>65.365702943182285</v>
      </c>
      <c r="U388" s="423">
        <f t="shared" si="92"/>
        <v>2.2799999999999998</v>
      </c>
      <c r="V388" s="317"/>
      <c r="W388" s="322">
        <f t="shared" ref="W388:W451" si="93">(D388+F388-2*H388)*2*H388*7.85/1000-0.8584*5*H388*H388*7.85/1000</f>
        <v>5.7056312</v>
      </c>
      <c r="X388" s="397">
        <f t="shared" ref="X388:X451" si="94">(1-W388/L388)</f>
        <v>1.8545804940650834E-2</v>
      </c>
      <c r="Y388" s="398">
        <f t="shared" si="84"/>
        <v>5.7595387200000001</v>
      </c>
      <c r="Z388" s="396">
        <f t="shared" si="85"/>
        <v>9.272902470325417E-3</v>
      </c>
    </row>
    <row r="389" spans="1:26" ht="15.75">
      <c r="A389" s="320"/>
      <c r="B389" s="24"/>
      <c r="C389" s="372" t="s">
        <v>152</v>
      </c>
      <c r="D389" s="10">
        <v>70</v>
      </c>
      <c r="E389" s="10" t="s">
        <v>14</v>
      </c>
      <c r="F389" s="10">
        <v>120</v>
      </c>
      <c r="G389" s="10" t="s">
        <v>14</v>
      </c>
      <c r="H389" s="10">
        <v>2.5</v>
      </c>
      <c r="I389" s="10"/>
      <c r="J389" s="10"/>
      <c r="K389" s="61"/>
      <c r="L389" s="435">
        <f t="shared" si="86"/>
        <v>7.2191347500000003</v>
      </c>
      <c r="M389" s="436">
        <v>6000</v>
      </c>
      <c r="N389" s="423">
        <f t="shared" si="87"/>
        <v>43.314808499999998</v>
      </c>
      <c r="O389" s="12">
        <v>1</v>
      </c>
      <c r="P389" s="13">
        <v>1</v>
      </c>
      <c r="Q389" s="14">
        <f t="shared" si="88"/>
        <v>1</v>
      </c>
      <c r="R389" s="422">
        <f t="shared" si="89"/>
        <v>6</v>
      </c>
      <c r="S389" s="423">
        <f t="shared" si="90"/>
        <v>43.314808499999998</v>
      </c>
      <c r="T389" s="422">
        <f t="shared" si="91"/>
        <v>52.637887109670586</v>
      </c>
      <c r="U389" s="423">
        <f t="shared" si="92"/>
        <v>2.2799999999999998</v>
      </c>
      <c r="V389" s="317"/>
      <c r="W389" s="322">
        <f t="shared" si="93"/>
        <v>7.0506737500000005</v>
      </c>
      <c r="X389" s="397">
        <f t="shared" si="94"/>
        <v>2.3335345001005758E-2</v>
      </c>
      <c r="Y389" s="398">
        <f t="shared" si="84"/>
        <v>7.1349042500000008</v>
      </c>
      <c r="Z389" s="396">
        <f t="shared" si="85"/>
        <v>1.1667672500502824E-2</v>
      </c>
    </row>
    <row r="390" spans="1:26" ht="15.75">
      <c r="A390" s="320"/>
      <c r="B390" s="24"/>
      <c r="C390" s="372" t="s">
        <v>152</v>
      </c>
      <c r="D390" s="10">
        <v>70</v>
      </c>
      <c r="E390" s="10" t="s">
        <v>14</v>
      </c>
      <c r="F390" s="10">
        <v>120</v>
      </c>
      <c r="G390" s="10" t="s">
        <v>14</v>
      </c>
      <c r="H390" s="10">
        <v>3</v>
      </c>
      <c r="I390" s="10"/>
      <c r="J390" s="10"/>
      <c r="K390" s="61"/>
      <c r="L390" s="435">
        <f t="shared" si="86"/>
        <v>8.605754039999999</v>
      </c>
      <c r="M390" s="436">
        <v>6000</v>
      </c>
      <c r="N390" s="423">
        <f t="shared" si="87"/>
        <v>51.63452423999999</v>
      </c>
      <c r="O390" s="12">
        <v>1</v>
      </c>
      <c r="P390" s="13">
        <v>1</v>
      </c>
      <c r="Q390" s="14">
        <f t="shared" si="88"/>
        <v>1</v>
      </c>
      <c r="R390" s="422">
        <f t="shared" si="89"/>
        <v>6</v>
      </c>
      <c r="S390" s="423">
        <f t="shared" si="90"/>
        <v>51.63452423999999</v>
      </c>
      <c r="T390" s="422">
        <f t="shared" si="91"/>
        <v>44.156502525373135</v>
      </c>
      <c r="U390" s="423">
        <f t="shared" si="92"/>
        <v>2.2799999999999998</v>
      </c>
      <c r="V390" s="317"/>
      <c r="W390" s="322">
        <f t="shared" si="93"/>
        <v>8.363170199999999</v>
      </c>
      <c r="X390" s="397">
        <f t="shared" si="94"/>
        <v>2.8188563009407086E-2</v>
      </c>
      <c r="Y390" s="398">
        <f t="shared" si="84"/>
        <v>8.4844621199999999</v>
      </c>
      <c r="Z390" s="396">
        <f t="shared" si="85"/>
        <v>1.4094281504703488E-2</v>
      </c>
    </row>
    <row r="391" spans="1:26" ht="15.75">
      <c r="A391" s="320"/>
      <c r="B391" s="24"/>
      <c r="C391" s="372" t="s">
        <v>152</v>
      </c>
      <c r="D391" s="10">
        <v>70</v>
      </c>
      <c r="E391" s="10" t="s">
        <v>14</v>
      </c>
      <c r="F391" s="10">
        <v>120</v>
      </c>
      <c r="G391" s="10" t="s">
        <v>14</v>
      </c>
      <c r="H391" s="10">
        <v>3.5</v>
      </c>
      <c r="I391" s="10"/>
      <c r="J391" s="10"/>
      <c r="K391" s="61"/>
      <c r="L391" s="435">
        <f t="shared" si="86"/>
        <v>9.9733041099999991</v>
      </c>
      <c r="M391" s="436">
        <v>6000</v>
      </c>
      <c r="N391" s="423">
        <f t="shared" si="87"/>
        <v>59.839824659999991</v>
      </c>
      <c r="O391" s="12">
        <v>1</v>
      </c>
      <c r="P391" s="13">
        <v>1</v>
      </c>
      <c r="Q391" s="14">
        <f t="shared" si="88"/>
        <v>1</v>
      </c>
      <c r="R391" s="422">
        <f t="shared" si="89"/>
        <v>6</v>
      </c>
      <c r="S391" s="423">
        <f t="shared" si="90"/>
        <v>59.839824659999991</v>
      </c>
      <c r="T391" s="422">
        <f t="shared" si="91"/>
        <v>38.101715921705711</v>
      </c>
      <c r="U391" s="423">
        <f t="shared" si="92"/>
        <v>2.2799999999999994</v>
      </c>
      <c r="V391" s="317"/>
      <c r="W391" s="322">
        <f t="shared" si="93"/>
        <v>9.643120549999999</v>
      </c>
      <c r="X391" s="397">
        <f t="shared" si="94"/>
        <v>3.3106737381940698E-2</v>
      </c>
      <c r="Y391" s="398">
        <f t="shared" si="84"/>
        <v>9.8082123299999999</v>
      </c>
      <c r="Z391" s="396">
        <f t="shared" si="85"/>
        <v>1.6553368690970238E-2</v>
      </c>
    </row>
    <row r="392" spans="1:26" ht="15.75">
      <c r="A392" s="320"/>
      <c r="B392" s="24"/>
      <c r="C392" s="372" t="s">
        <v>152</v>
      </c>
      <c r="D392" s="10">
        <v>70</v>
      </c>
      <c r="E392" s="10" t="s">
        <v>14</v>
      </c>
      <c r="F392" s="10">
        <v>120</v>
      </c>
      <c r="G392" s="10" t="s">
        <v>14</v>
      </c>
      <c r="H392" s="10">
        <v>4</v>
      </c>
      <c r="I392" s="10"/>
      <c r="J392" s="10"/>
      <c r="K392" s="61"/>
      <c r="L392" s="435">
        <f t="shared" si="86"/>
        <v>11.32178496</v>
      </c>
      <c r="M392" s="436">
        <v>6000</v>
      </c>
      <c r="N392" s="423">
        <f t="shared" si="87"/>
        <v>67.930709759999999</v>
      </c>
      <c r="O392" s="12">
        <v>1</v>
      </c>
      <c r="P392" s="13">
        <v>1</v>
      </c>
      <c r="Q392" s="14">
        <f t="shared" si="88"/>
        <v>1</v>
      </c>
      <c r="R392" s="422">
        <f t="shared" si="89"/>
        <v>6</v>
      </c>
      <c r="S392" s="423">
        <f t="shared" si="90"/>
        <v>67.930709759999999</v>
      </c>
      <c r="T392" s="422">
        <f t="shared" si="91"/>
        <v>33.563612216849592</v>
      </c>
      <c r="U392" s="423">
        <f t="shared" si="92"/>
        <v>2.2799999999999994</v>
      </c>
      <c r="V392" s="317"/>
      <c r="W392" s="322">
        <f t="shared" si="93"/>
        <v>10.890524800000001</v>
      </c>
      <c r="X392" s="397">
        <f t="shared" si="94"/>
        <v>3.8091180986359108E-2</v>
      </c>
      <c r="Y392" s="398">
        <f t="shared" si="84"/>
        <v>11.10615488</v>
      </c>
      <c r="Z392" s="396">
        <f t="shared" si="85"/>
        <v>1.9045590493179665E-2</v>
      </c>
    </row>
    <row r="393" spans="1:26" ht="15.75">
      <c r="A393" s="320"/>
      <c r="B393" s="24"/>
      <c r="C393" s="372" t="s">
        <v>152</v>
      </c>
      <c r="D393" s="10">
        <v>70</v>
      </c>
      <c r="E393" s="10" t="s">
        <v>14</v>
      </c>
      <c r="F393" s="10">
        <v>120</v>
      </c>
      <c r="G393" s="10" t="s">
        <v>14</v>
      </c>
      <c r="H393" s="10">
        <v>5</v>
      </c>
      <c r="I393" s="10"/>
      <c r="J393" s="10"/>
      <c r="K393" s="61"/>
      <c r="L393" s="435">
        <f t="shared" si="86"/>
        <v>13.961539</v>
      </c>
      <c r="M393" s="436">
        <v>6000</v>
      </c>
      <c r="N393" s="423">
        <f t="shared" si="87"/>
        <v>83.769233999999997</v>
      </c>
      <c r="O393" s="12">
        <v>1</v>
      </c>
      <c r="P393" s="13">
        <v>1</v>
      </c>
      <c r="Q393" s="14">
        <f t="shared" si="88"/>
        <v>1</v>
      </c>
      <c r="R393" s="422">
        <f t="shared" si="89"/>
        <v>6</v>
      </c>
      <c r="S393" s="423">
        <f t="shared" si="90"/>
        <v>83.769233999999997</v>
      </c>
      <c r="T393" s="422">
        <f t="shared" si="91"/>
        <v>27.21762980427874</v>
      </c>
      <c r="U393" s="423">
        <f t="shared" si="92"/>
        <v>2.2799999999999998</v>
      </c>
      <c r="V393" s="317"/>
      <c r="W393" s="322">
        <f t="shared" si="93"/>
        <v>13.287695000000001</v>
      </c>
      <c r="X393" s="397">
        <f t="shared" si="94"/>
        <v>4.8264306678511559E-2</v>
      </c>
      <c r="Y393" s="398">
        <f t="shared" si="84"/>
        <v>13.624617000000001</v>
      </c>
      <c r="Z393" s="396">
        <f t="shared" si="85"/>
        <v>2.413215333925578E-2</v>
      </c>
    </row>
    <row r="394" spans="1:26" ht="15.75">
      <c r="A394" s="320"/>
      <c r="B394" s="24"/>
      <c r="C394" s="372" t="s">
        <v>152</v>
      </c>
      <c r="D394" s="10">
        <v>70</v>
      </c>
      <c r="E394" s="10" t="s">
        <v>14</v>
      </c>
      <c r="F394" s="10">
        <v>120</v>
      </c>
      <c r="G394" s="10" t="s">
        <v>14</v>
      </c>
      <c r="H394" s="10">
        <v>6</v>
      </c>
      <c r="I394" s="10"/>
      <c r="J394" s="10"/>
      <c r="K394" s="61"/>
      <c r="L394" s="435">
        <f t="shared" si="86"/>
        <v>16.52501616</v>
      </c>
      <c r="M394" s="436">
        <v>6000</v>
      </c>
      <c r="N394" s="423">
        <f t="shared" si="87"/>
        <v>99.150096959999999</v>
      </c>
      <c r="O394" s="12">
        <v>1</v>
      </c>
      <c r="P394" s="13">
        <v>1</v>
      </c>
      <c r="Q394" s="14">
        <f t="shared" si="88"/>
        <v>1</v>
      </c>
      <c r="R394" s="422">
        <f t="shared" si="89"/>
        <v>6</v>
      </c>
      <c r="S394" s="423">
        <f t="shared" si="90"/>
        <v>99.150096959999999</v>
      </c>
      <c r="T394" s="422">
        <f t="shared" si="91"/>
        <v>22.995438934566224</v>
      </c>
      <c r="U394" s="423">
        <f t="shared" si="92"/>
        <v>2.2799999999999998</v>
      </c>
      <c r="V394" s="317"/>
      <c r="W394" s="322">
        <f t="shared" si="93"/>
        <v>15.554680799999998</v>
      </c>
      <c r="X394" s="397">
        <f t="shared" si="94"/>
        <v>5.871917767613255E-2</v>
      </c>
      <c r="Y394" s="398">
        <f t="shared" si="84"/>
        <v>16.03984848</v>
      </c>
      <c r="Z394" s="396">
        <f t="shared" si="85"/>
        <v>2.935958883806622E-2</v>
      </c>
    </row>
    <row r="395" spans="1:26" ht="15.75">
      <c r="A395" s="320"/>
      <c r="B395" s="24"/>
      <c r="C395" s="372" t="s">
        <v>152</v>
      </c>
      <c r="D395" s="10">
        <v>70</v>
      </c>
      <c r="E395" s="10" t="s">
        <v>14</v>
      </c>
      <c r="F395" s="10">
        <v>130</v>
      </c>
      <c r="G395" s="10" t="s">
        <v>14</v>
      </c>
      <c r="H395" s="10">
        <v>2</v>
      </c>
      <c r="I395" s="10"/>
      <c r="J395" s="10"/>
      <c r="K395" s="61"/>
      <c r="L395" s="435">
        <f t="shared" si="86"/>
        <v>6.1274462400000003</v>
      </c>
      <c r="M395" s="436">
        <v>6000</v>
      </c>
      <c r="N395" s="423">
        <f t="shared" si="87"/>
        <v>36.76467744</v>
      </c>
      <c r="O395" s="12">
        <v>1</v>
      </c>
      <c r="P395" s="13">
        <v>1</v>
      </c>
      <c r="Q395" s="14">
        <f t="shared" si="88"/>
        <v>1</v>
      </c>
      <c r="R395" s="422">
        <f t="shared" si="89"/>
        <v>6</v>
      </c>
      <c r="S395" s="423">
        <f t="shared" si="90"/>
        <v>36.76467744</v>
      </c>
      <c r="T395" s="422">
        <f t="shared" si="91"/>
        <v>65.280050502736032</v>
      </c>
      <c r="U395" s="423">
        <f t="shared" si="92"/>
        <v>2.4</v>
      </c>
      <c r="V395" s="317"/>
      <c r="W395" s="322">
        <f t="shared" si="93"/>
        <v>6.0196312000000001</v>
      </c>
      <c r="X395" s="397">
        <f t="shared" si="94"/>
        <v>1.7595428140386282E-2</v>
      </c>
      <c r="Y395" s="398">
        <f t="shared" si="84"/>
        <v>6.0735387200000002</v>
      </c>
      <c r="Z395" s="396">
        <f t="shared" si="85"/>
        <v>8.7977140701931411E-3</v>
      </c>
    </row>
    <row r="396" spans="1:26" ht="15.75">
      <c r="A396" s="320"/>
      <c r="B396" s="24"/>
      <c r="C396" s="372" t="s">
        <v>152</v>
      </c>
      <c r="D396" s="10">
        <v>70</v>
      </c>
      <c r="E396" s="10" t="s">
        <v>14</v>
      </c>
      <c r="F396" s="10">
        <v>130</v>
      </c>
      <c r="G396" s="10" t="s">
        <v>14</v>
      </c>
      <c r="H396" s="10">
        <v>2.5</v>
      </c>
      <c r="I396" s="10"/>
      <c r="J396" s="10"/>
      <c r="K396" s="61"/>
      <c r="L396" s="435">
        <f t="shared" si="86"/>
        <v>7.6116347499999994</v>
      </c>
      <c r="M396" s="436">
        <v>6000</v>
      </c>
      <c r="N396" s="423">
        <f t="shared" si="87"/>
        <v>45.669808500000002</v>
      </c>
      <c r="O396" s="12">
        <v>1</v>
      </c>
      <c r="P396" s="13">
        <v>1</v>
      </c>
      <c r="Q396" s="14">
        <f t="shared" si="88"/>
        <v>1</v>
      </c>
      <c r="R396" s="422">
        <f t="shared" si="89"/>
        <v>6</v>
      </c>
      <c r="S396" s="423">
        <f t="shared" si="90"/>
        <v>45.669808500000002</v>
      </c>
      <c r="T396" s="422">
        <f t="shared" si="91"/>
        <v>52.551129046227558</v>
      </c>
      <c r="U396" s="423">
        <f t="shared" si="92"/>
        <v>2.4000000000000004</v>
      </c>
      <c r="V396" s="317"/>
      <c r="W396" s="322">
        <f t="shared" si="93"/>
        <v>7.4431737499999997</v>
      </c>
      <c r="X396" s="397">
        <f t="shared" si="94"/>
        <v>2.2132039375641344E-2</v>
      </c>
      <c r="Y396" s="398">
        <f t="shared" si="84"/>
        <v>7.52740425</v>
      </c>
      <c r="Z396" s="396">
        <f t="shared" si="85"/>
        <v>1.1066019687820616E-2</v>
      </c>
    </row>
    <row r="397" spans="1:26" ht="15.75">
      <c r="A397" s="320"/>
      <c r="B397" s="24"/>
      <c r="C397" s="372" t="s">
        <v>152</v>
      </c>
      <c r="D397" s="10">
        <v>70</v>
      </c>
      <c r="E397" s="10" t="s">
        <v>14</v>
      </c>
      <c r="F397" s="10">
        <v>130</v>
      </c>
      <c r="G397" s="10" t="s">
        <v>14</v>
      </c>
      <c r="H397" s="10">
        <v>3</v>
      </c>
      <c r="I397" s="10"/>
      <c r="J397" s="10"/>
      <c r="K397" s="61"/>
      <c r="L397" s="435">
        <f t="shared" si="86"/>
        <v>9.0767540399999991</v>
      </c>
      <c r="M397" s="436">
        <v>6000</v>
      </c>
      <c r="N397" s="423">
        <f t="shared" si="87"/>
        <v>54.460524239999991</v>
      </c>
      <c r="O397" s="12">
        <v>1</v>
      </c>
      <c r="P397" s="13">
        <v>1</v>
      </c>
      <c r="Q397" s="14">
        <f t="shared" si="88"/>
        <v>1</v>
      </c>
      <c r="R397" s="422">
        <f t="shared" si="89"/>
        <v>6</v>
      </c>
      <c r="S397" s="423">
        <f t="shared" si="90"/>
        <v>54.460524239999991</v>
      </c>
      <c r="T397" s="422">
        <f t="shared" si="91"/>
        <v>44.068617287331499</v>
      </c>
      <c r="U397" s="423">
        <f t="shared" si="92"/>
        <v>2.3999999999999995</v>
      </c>
      <c r="V397" s="317"/>
      <c r="W397" s="322">
        <f t="shared" si="93"/>
        <v>8.8341701999999991</v>
      </c>
      <c r="X397" s="397">
        <f t="shared" si="94"/>
        <v>2.6725836012628124E-2</v>
      </c>
      <c r="Y397" s="398">
        <f t="shared" si="84"/>
        <v>8.95546212</v>
      </c>
      <c r="Z397" s="396">
        <f t="shared" si="85"/>
        <v>1.3362918006313951E-2</v>
      </c>
    </row>
    <row r="398" spans="1:26" ht="15.75">
      <c r="A398" s="320"/>
      <c r="B398" s="24"/>
      <c r="C398" s="372" t="s">
        <v>152</v>
      </c>
      <c r="D398" s="10">
        <v>70</v>
      </c>
      <c r="E398" s="10" t="s">
        <v>14</v>
      </c>
      <c r="F398" s="10">
        <v>130</v>
      </c>
      <c r="G398" s="10" t="s">
        <v>14</v>
      </c>
      <c r="H398" s="10">
        <v>3.5</v>
      </c>
      <c r="I398" s="10"/>
      <c r="J398" s="10"/>
      <c r="K398" s="61"/>
      <c r="L398" s="435">
        <f t="shared" si="86"/>
        <v>10.522804109999999</v>
      </c>
      <c r="M398" s="436">
        <v>6000</v>
      </c>
      <c r="N398" s="423">
        <f t="shared" si="87"/>
        <v>63.136824659999995</v>
      </c>
      <c r="O398" s="12">
        <v>1</v>
      </c>
      <c r="P398" s="13">
        <v>1</v>
      </c>
      <c r="Q398" s="14">
        <f t="shared" si="88"/>
        <v>1</v>
      </c>
      <c r="R398" s="422">
        <f t="shared" si="89"/>
        <v>6</v>
      </c>
      <c r="S398" s="423">
        <f t="shared" si="90"/>
        <v>63.136824659999995</v>
      </c>
      <c r="T398" s="422">
        <f t="shared" si="91"/>
        <v>38.012681393533995</v>
      </c>
      <c r="U398" s="423">
        <f t="shared" si="92"/>
        <v>2.4</v>
      </c>
      <c r="V398" s="317"/>
      <c r="W398" s="322">
        <f t="shared" si="93"/>
        <v>10.192620549999999</v>
      </c>
      <c r="X398" s="397">
        <f t="shared" si="94"/>
        <v>3.1377906169157033E-2</v>
      </c>
      <c r="Y398" s="398">
        <f t="shared" si="84"/>
        <v>10.35771233</v>
      </c>
      <c r="Z398" s="396">
        <f t="shared" si="85"/>
        <v>1.5688953084578405E-2</v>
      </c>
    </row>
    <row r="399" spans="1:26" ht="15.75">
      <c r="A399" s="320"/>
      <c r="B399" s="24"/>
      <c r="C399" s="372" t="s">
        <v>152</v>
      </c>
      <c r="D399" s="10">
        <v>70</v>
      </c>
      <c r="E399" s="10" t="s">
        <v>14</v>
      </c>
      <c r="F399" s="10">
        <v>130</v>
      </c>
      <c r="G399" s="10" t="s">
        <v>14</v>
      </c>
      <c r="H399" s="10">
        <v>4</v>
      </c>
      <c r="I399" s="10"/>
      <c r="J399" s="10"/>
      <c r="K399" s="61"/>
      <c r="L399" s="435">
        <f t="shared" si="86"/>
        <v>11.949784959999999</v>
      </c>
      <c r="M399" s="436">
        <v>6000</v>
      </c>
      <c r="N399" s="423">
        <f t="shared" si="87"/>
        <v>71.69870976</v>
      </c>
      <c r="O399" s="12">
        <v>1</v>
      </c>
      <c r="P399" s="13">
        <v>1</v>
      </c>
      <c r="Q399" s="14">
        <f t="shared" si="88"/>
        <v>1</v>
      </c>
      <c r="R399" s="422">
        <f t="shared" si="89"/>
        <v>6</v>
      </c>
      <c r="S399" s="423">
        <f t="shared" si="90"/>
        <v>71.69870976</v>
      </c>
      <c r="T399" s="422">
        <f t="shared" si="91"/>
        <v>33.473405700515642</v>
      </c>
      <c r="U399" s="423">
        <f t="shared" si="92"/>
        <v>2.4000000000000004</v>
      </c>
      <c r="V399" s="317"/>
      <c r="W399" s="322">
        <f t="shared" si="93"/>
        <v>11.5185248</v>
      </c>
      <c r="X399" s="397">
        <f t="shared" si="94"/>
        <v>3.6089365745373136E-2</v>
      </c>
      <c r="Y399" s="398">
        <f t="shared" si="84"/>
        <v>11.734154879999998</v>
      </c>
      <c r="Z399" s="396">
        <f t="shared" si="85"/>
        <v>1.8044682872686679E-2</v>
      </c>
    </row>
    <row r="400" spans="1:26" ht="15.75">
      <c r="A400" s="320"/>
      <c r="B400" s="24"/>
      <c r="C400" s="372" t="s">
        <v>152</v>
      </c>
      <c r="D400" s="10">
        <v>70</v>
      </c>
      <c r="E400" s="10" t="s">
        <v>14</v>
      </c>
      <c r="F400" s="10">
        <v>130</v>
      </c>
      <c r="G400" s="10" t="s">
        <v>14</v>
      </c>
      <c r="H400" s="10">
        <v>5</v>
      </c>
      <c r="I400" s="10"/>
      <c r="J400" s="10"/>
      <c r="K400" s="61"/>
      <c r="L400" s="435">
        <f t="shared" si="86"/>
        <v>14.746538999999999</v>
      </c>
      <c r="M400" s="436">
        <v>6000</v>
      </c>
      <c r="N400" s="423">
        <f t="shared" si="87"/>
        <v>88.479233999999991</v>
      </c>
      <c r="O400" s="12">
        <v>1</v>
      </c>
      <c r="P400" s="13">
        <v>1</v>
      </c>
      <c r="Q400" s="14">
        <f t="shared" si="88"/>
        <v>1</v>
      </c>
      <c r="R400" s="422">
        <f t="shared" si="89"/>
        <v>6</v>
      </c>
      <c r="S400" s="423">
        <f t="shared" si="90"/>
        <v>88.479233999999991</v>
      </c>
      <c r="T400" s="422">
        <f t="shared" si="91"/>
        <v>27.125008790198162</v>
      </c>
      <c r="U400" s="423">
        <f t="shared" si="92"/>
        <v>2.4</v>
      </c>
      <c r="V400" s="317"/>
      <c r="W400" s="322">
        <f t="shared" si="93"/>
        <v>14.072695</v>
      </c>
      <c r="X400" s="397">
        <f t="shared" si="94"/>
        <v>4.5695061058055653E-2</v>
      </c>
      <c r="Y400" s="398">
        <f t="shared" si="84"/>
        <v>14.409616999999999</v>
      </c>
      <c r="Z400" s="396">
        <f t="shared" si="85"/>
        <v>2.2847530529027882E-2</v>
      </c>
    </row>
    <row r="401" spans="1:26" ht="15.75">
      <c r="A401" s="320"/>
      <c r="B401" s="24"/>
      <c r="C401" s="372" t="s">
        <v>152</v>
      </c>
      <c r="D401" s="10">
        <v>70</v>
      </c>
      <c r="E401" s="10" t="s">
        <v>14</v>
      </c>
      <c r="F401" s="10">
        <v>130</v>
      </c>
      <c r="G401" s="10" t="s">
        <v>14</v>
      </c>
      <c r="H401" s="10">
        <v>6</v>
      </c>
      <c r="I401" s="10"/>
      <c r="J401" s="10"/>
      <c r="K401" s="61"/>
      <c r="L401" s="435">
        <f t="shared" si="86"/>
        <v>17.46701616</v>
      </c>
      <c r="M401" s="436">
        <v>6000</v>
      </c>
      <c r="N401" s="423">
        <f t="shared" si="87"/>
        <v>104.80209696</v>
      </c>
      <c r="O401" s="12">
        <v>1</v>
      </c>
      <c r="P401" s="13">
        <v>1</v>
      </c>
      <c r="Q401" s="14">
        <f t="shared" si="88"/>
        <v>1</v>
      </c>
      <c r="R401" s="422">
        <f t="shared" si="89"/>
        <v>6</v>
      </c>
      <c r="S401" s="423">
        <f t="shared" si="90"/>
        <v>104.80209696</v>
      </c>
      <c r="T401" s="422">
        <f t="shared" si="91"/>
        <v>22.900305142901981</v>
      </c>
      <c r="U401" s="423">
        <f t="shared" si="92"/>
        <v>2.4</v>
      </c>
      <c r="V401" s="317"/>
      <c r="W401" s="322">
        <f t="shared" si="93"/>
        <v>16.4966808</v>
      </c>
      <c r="X401" s="397">
        <f t="shared" si="94"/>
        <v>5.5552439587369107E-2</v>
      </c>
      <c r="Y401" s="398">
        <f t="shared" si="84"/>
        <v>16.98184848</v>
      </c>
      <c r="Z401" s="396">
        <f t="shared" si="85"/>
        <v>2.7776219793684609E-2</v>
      </c>
    </row>
    <row r="402" spans="1:26" ht="15.75">
      <c r="A402" s="320"/>
      <c r="B402" s="24"/>
      <c r="C402" s="372" t="s">
        <v>152</v>
      </c>
      <c r="D402" s="10">
        <v>70</v>
      </c>
      <c r="E402" s="10" t="s">
        <v>14</v>
      </c>
      <c r="F402" s="10">
        <v>140</v>
      </c>
      <c r="G402" s="10" t="s">
        <v>14</v>
      </c>
      <c r="H402" s="10">
        <v>2</v>
      </c>
      <c r="I402" s="10"/>
      <c r="J402" s="10"/>
      <c r="K402" s="61"/>
      <c r="L402" s="435">
        <f t="shared" si="86"/>
        <v>6.4414462400000003</v>
      </c>
      <c r="M402" s="436">
        <v>6000</v>
      </c>
      <c r="N402" s="423">
        <f t="shared" si="87"/>
        <v>38.64867744</v>
      </c>
      <c r="O402" s="12">
        <v>1</v>
      </c>
      <c r="P402" s="13">
        <v>1</v>
      </c>
      <c r="Q402" s="14">
        <f t="shared" si="88"/>
        <v>1</v>
      </c>
      <c r="R402" s="422">
        <f t="shared" si="89"/>
        <v>6</v>
      </c>
      <c r="S402" s="423">
        <f t="shared" si="90"/>
        <v>38.64867744</v>
      </c>
      <c r="T402" s="422">
        <f t="shared" si="91"/>
        <v>65.202748629941212</v>
      </c>
      <c r="U402" s="423">
        <f t="shared" si="92"/>
        <v>2.52</v>
      </c>
      <c r="V402" s="317"/>
      <c r="W402" s="322">
        <f t="shared" si="93"/>
        <v>6.3336312000000001</v>
      </c>
      <c r="X402" s="397">
        <f t="shared" si="94"/>
        <v>1.6737707027731141E-2</v>
      </c>
      <c r="Y402" s="398">
        <f t="shared" si="84"/>
        <v>6.3875387200000002</v>
      </c>
      <c r="Z402" s="396">
        <f t="shared" si="85"/>
        <v>8.3688535138655151E-3</v>
      </c>
    </row>
    <row r="403" spans="1:26" ht="15.75">
      <c r="A403" s="320"/>
      <c r="B403" s="24"/>
      <c r="C403" s="372" t="s">
        <v>152</v>
      </c>
      <c r="D403" s="10">
        <v>70</v>
      </c>
      <c r="E403" s="10" t="s">
        <v>14</v>
      </c>
      <c r="F403" s="10">
        <v>140</v>
      </c>
      <c r="G403" s="10" t="s">
        <v>14</v>
      </c>
      <c r="H403" s="10">
        <v>2.5</v>
      </c>
      <c r="I403" s="10"/>
      <c r="J403" s="10"/>
      <c r="K403" s="61"/>
      <c r="L403" s="435">
        <f t="shared" si="86"/>
        <v>8.0041347500000004</v>
      </c>
      <c r="M403" s="436">
        <v>6000</v>
      </c>
      <c r="N403" s="423">
        <f t="shared" si="87"/>
        <v>48.024808499999999</v>
      </c>
      <c r="O403" s="12">
        <v>1</v>
      </c>
      <c r="P403" s="13">
        <v>1</v>
      </c>
      <c r="Q403" s="14">
        <f t="shared" si="88"/>
        <v>1</v>
      </c>
      <c r="R403" s="422">
        <f t="shared" si="89"/>
        <v>6</v>
      </c>
      <c r="S403" s="423">
        <f t="shared" si="90"/>
        <v>48.024808499999999</v>
      </c>
      <c r="T403" s="422">
        <f t="shared" si="91"/>
        <v>52.472879720072179</v>
      </c>
      <c r="U403" s="423">
        <f t="shared" si="92"/>
        <v>2.52</v>
      </c>
      <c r="V403" s="317"/>
      <c r="W403" s="322">
        <f t="shared" si="93"/>
        <v>7.8356737500000007</v>
      </c>
      <c r="X403" s="397">
        <f t="shared" si="94"/>
        <v>2.1046747120292975E-2</v>
      </c>
      <c r="Y403" s="398">
        <f t="shared" si="84"/>
        <v>7.919904250000001</v>
      </c>
      <c r="Z403" s="396">
        <f t="shared" si="85"/>
        <v>1.0523373560146432E-2</v>
      </c>
    </row>
    <row r="404" spans="1:26" ht="15.75">
      <c r="A404" s="320"/>
      <c r="B404" s="24"/>
      <c r="C404" s="372" t="s">
        <v>152</v>
      </c>
      <c r="D404" s="10">
        <v>70</v>
      </c>
      <c r="E404" s="10" t="s">
        <v>14</v>
      </c>
      <c r="F404" s="10">
        <v>140</v>
      </c>
      <c r="G404" s="10" t="s">
        <v>14</v>
      </c>
      <c r="H404" s="10">
        <v>3</v>
      </c>
      <c r="I404" s="10"/>
      <c r="J404" s="10"/>
      <c r="K404" s="61"/>
      <c r="L404" s="435">
        <f t="shared" si="86"/>
        <v>9.5477540399999992</v>
      </c>
      <c r="M404" s="436">
        <v>6000</v>
      </c>
      <c r="N404" s="423">
        <f t="shared" si="87"/>
        <v>57.286524239999991</v>
      </c>
      <c r="O404" s="12">
        <v>1</v>
      </c>
      <c r="P404" s="13">
        <v>1</v>
      </c>
      <c r="Q404" s="14">
        <f t="shared" si="88"/>
        <v>1</v>
      </c>
      <c r="R404" s="422">
        <f t="shared" si="89"/>
        <v>6</v>
      </c>
      <c r="S404" s="423">
        <f t="shared" si="90"/>
        <v>57.286524239999991</v>
      </c>
      <c r="T404" s="422">
        <f t="shared" si="91"/>
        <v>43.989402977959415</v>
      </c>
      <c r="U404" s="423">
        <f t="shared" si="92"/>
        <v>2.52</v>
      </c>
      <c r="V404" s="317"/>
      <c r="W404" s="322">
        <f t="shared" si="93"/>
        <v>9.3051701999999992</v>
      </c>
      <c r="X404" s="397">
        <f t="shared" si="94"/>
        <v>2.5407424508811505E-2</v>
      </c>
      <c r="Y404" s="398">
        <f t="shared" ref="Y404:Y467" si="95">(D404+F404-2*H404)*2*H404*7.85/1000-0.8584*3*H404*H404*7.85/1000</f>
        <v>9.4264621200000001</v>
      </c>
      <c r="Z404" s="396">
        <f t="shared" ref="Z404:Z467" si="96">1-Y404/L404</f>
        <v>1.2703712254405697E-2</v>
      </c>
    </row>
    <row r="405" spans="1:26" ht="15.75">
      <c r="A405" s="320"/>
      <c r="B405" s="24"/>
      <c r="C405" s="372" t="s">
        <v>152</v>
      </c>
      <c r="D405" s="10">
        <v>70</v>
      </c>
      <c r="E405" s="10" t="s">
        <v>14</v>
      </c>
      <c r="F405" s="10">
        <v>140</v>
      </c>
      <c r="G405" s="10" t="s">
        <v>14</v>
      </c>
      <c r="H405" s="10">
        <v>3.5</v>
      </c>
      <c r="I405" s="10"/>
      <c r="J405" s="10"/>
      <c r="K405" s="61"/>
      <c r="L405" s="435">
        <f t="shared" si="86"/>
        <v>11.072304109999999</v>
      </c>
      <c r="M405" s="436">
        <v>6000</v>
      </c>
      <c r="N405" s="423">
        <f t="shared" si="87"/>
        <v>66.433824659999999</v>
      </c>
      <c r="O405" s="12">
        <v>1</v>
      </c>
      <c r="P405" s="13">
        <v>1</v>
      </c>
      <c r="Q405" s="14">
        <f t="shared" si="88"/>
        <v>1</v>
      </c>
      <c r="R405" s="422">
        <f t="shared" si="89"/>
        <v>6</v>
      </c>
      <c r="S405" s="423">
        <f t="shared" si="90"/>
        <v>66.433824659999999</v>
      </c>
      <c r="T405" s="422">
        <f t="shared" si="91"/>
        <v>37.932484135860683</v>
      </c>
      <c r="U405" s="423">
        <f t="shared" si="92"/>
        <v>2.52</v>
      </c>
      <c r="V405" s="317"/>
      <c r="W405" s="322">
        <f t="shared" si="93"/>
        <v>10.742120549999999</v>
      </c>
      <c r="X405" s="397">
        <f t="shared" si="94"/>
        <v>2.9820672980052421E-2</v>
      </c>
      <c r="Y405" s="398">
        <f t="shared" si="95"/>
        <v>10.90721233</v>
      </c>
      <c r="Z405" s="396">
        <f t="shared" si="96"/>
        <v>1.4910336490026155E-2</v>
      </c>
    </row>
    <row r="406" spans="1:26" ht="15.75">
      <c r="A406" s="320"/>
      <c r="B406" s="24"/>
      <c r="C406" s="372" t="s">
        <v>152</v>
      </c>
      <c r="D406" s="10">
        <v>70</v>
      </c>
      <c r="E406" s="10" t="s">
        <v>14</v>
      </c>
      <c r="F406" s="10">
        <v>140</v>
      </c>
      <c r="G406" s="10" t="s">
        <v>14</v>
      </c>
      <c r="H406" s="10">
        <v>4</v>
      </c>
      <c r="I406" s="10"/>
      <c r="J406" s="10"/>
      <c r="K406" s="61"/>
      <c r="L406" s="435">
        <f t="shared" ref="L406:L469" si="97">(D406+F406-2*H406)*2*H406*7.85/1000-0.8584*1*H406*H406*7.85/1000</f>
        <v>12.577784959999999</v>
      </c>
      <c r="M406" s="436">
        <v>6000</v>
      </c>
      <c r="N406" s="423">
        <f t="shared" si="87"/>
        <v>75.466709760000001</v>
      </c>
      <c r="O406" s="12">
        <v>1</v>
      </c>
      <c r="P406" s="13">
        <v>1</v>
      </c>
      <c r="Q406" s="14">
        <f t="shared" si="88"/>
        <v>1</v>
      </c>
      <c r="R406" s="422">
        <f t="shared" si="89"/>
        <v>6</v>
      </c>
      <c r="S406" s="423">
        <f t="shared" si="90"/>
        <v>75.466709760000001</v>
      </c>
      <c r="T406" s="422">
        <f t="shared" si="91"/>
        <v>33.392207080633696</v>
      </c>
      <c r="U406" s="423">
        <f t="shared" si="92"/>
        <v>2.52</v>
      </c>
      <c r="V406" s="317"/>
      <c r="W406" s="322">
        <f t="shared" si="93"/>
        <v>12.1465248</v>
      </c>
      <c r="X406" s="397">
        <f t="shared" si="94"/>
        <v>3.4287448972255219E-2</v>
      </c>
      <c r="Y406" s="398">
        <f t="shared" si="95"/>
        <v>12.362154879999999</v>
      </c>
      <c r="Z406" s="396">
        <f t="shared" si="96"/>
        <v>1.7143724486127665E-2</v>
      </c>
    </row>
    <row r="407" spans="1:26" ht="15.75">
      <c r="A407" s="320"/>
      <c r="B407" s="24"/>
      <c r="C407" s="372" t="s">
        <v>152</v>
      </c>
      <c r="D407" s="10">
        <v>70</v>
      </c>
      <c r="E407" s="10" t="s">
        <v>14</v>
      </c>
      <c r="F407" s="10">
        <v>140</v>
      </c>
      <c r="G407" s="10" t="s">
        <v>14</v>
      </c>
      <c r="H407" s="10">
        <v>5</v>
      </c>
      <c r="I407" s="10"/>
      <c r="J407" s="10"/>
      <c r="K407" s="61"/>
      <c r="L407" s="435">
        <f t="shared" si="97"/>
        <v>15.531538999999999</v>
      </c>
      <c r="M407" s="436">
        <v>6000</v>
      </c>
      <c r="N407" s="423">
        <f t="shared" si="87"/>
        <v>93.189233999999999</v>
      </c>
      <c r="O407" s="12">
        <v>1</v>
      </c>
      <c r="P407" s="13">
        <v>1</v>
      </c>
      <c r="Q407" s="14">
        <f t="shared" si="88"/>
        <v>1</v>
      </c>
      <c r="R407" s="422">
        <f t="shared" si="89"/>
        <v>6</v>
      </c>
      <c r="S407" s="423">
        <f t="shared" si="90"/>
        <v>93.189233999999999</v>
      </c>
      <c r="T407" s="422">
        <f t="shared" si="91"/>
        <v>27.04175033781263</v>
      </c>
      <c r="U407" s="423">
        <f t="shared" si="92"/>
        <v>2.52</v>
      </c>
      <c r="V407" s="317"/>
      <c r="W407" s="322">
        <f t="shared" si="93"/>
        <v>14.857695</v>
      </c>
      <c r="X407" s="397">
        <f t="shared" si="94"/>
        <v>4.3385526701507082E-2</v>
      </c>
      <c r="Y407" s="398">
        <f t="shared" si="95"/>
        <v>15.194616999999999</v>
      </c>
      <c r="Z407" s="396">
        <f t="shared" si="96"/>
        <v>2.1692763350753541E-2</v>
      </c>
    </row>
    <row r="408" spans="1:26" ht="15.75">
      <c r="A408" s="320"/>
      <c r="B408" s="24"/>
      <c r="C408" s="372" t="s">
        <v>152</v>
      </c>
      <c r="D408" s="10">
        <v>70</v>
      </c>
      <c r="E408" s="10" t="s">
        <v>14</v>
      </c>
      <c r="F408" s="10">
        <v>140</v>
      </c>
      <c r="G408" s="10" t="s">
        <v>14</v>
      </c>
      <c r="H408" s="10">
        <v>6</v>
      </c>
      <c r="I408" s="10"/>
      <c r="J408" s="10"/>
      <c r="K408" s="61"/>
      <c r="L408" s="435">
        <f t="shared" si="97"/>
        <v>18.40901616</v>
      </c>
      <c r="M408" s="436">
        <v>6000</v>
      </c>
      <c r="N408" s="423">
        <f t="shared" si="87"/>
        <v>110.45409696</v>
      </c>
      <c r="O408" s="12">
        <v>1</v>
      </c>
      <c r="P408" s="13">
        <v>1</v>
      </c>
      <c r="Q408" s="14">
        <f t="shared" si="88"/>
        <v>1</v>
      </c>
      <c r="R408" s="422">
        <f t="shared" si="89"/>
        <v>6</v>
      </c>
      <c r="S408" s="423">
        <f t="shared" si="90"/>
        <v>110.45409696</v>
      </c>
      <c r="T408" s="422">
        <f t="shared" si="91"/>
        <v>22.814907453479034</v>
      </c>
      <c r="U408" s="423">
        <f t="shared" si="92"/>
        <v>2.52</v>
      </c>
      <c r="V408" s="317"/>
      <c r="W408" s="322">
        <f t="shared" si="93"/>
        <v>17.4386808</v>
      </c>
      <c r="X408" s="397">
        <f t="shared" si="94"/>
        <v>5.2709789136281548E-2</v>
      </c>
      <c r="Y408" s="398">
        <f t="shared" si="95"/>
        <v>17.92384848</v>
      </c>
      <c r="Z408" s="396">
        <f t="shared" si="96"/>
        <v>2.6354894568140774E-2</v>
      </c>
    </row>
    <row r="409" spans="1:26" ht="15.75">
      <c r="A409" s="320"/>
      <c r="B409" s="24"/>
      <c r="C409" s="372" t="s">
        <v>152</v>
      </c>
      <c r="D409" s="10">
        <v>70</v>
      </c>
      <c r="E409" s="10" t="s">
        <v>14</v>
      </c>
      <c r="F409" s="10">
        <v>150</v>
      </c>
      <c r="G409" s="10" t="s">
        <v>14</v>
      </c>
      <c r="H409" s="10">
        <v>2</v>
      </c>
      <c r="I409" s="10"/>
      <c r="J409" s="10"/>
      <c r="K409" s="61"/>
      <c r="L409" s="435">
        <f t="shared" si="97"/>
        <v>6.7554462400000004</v>
      </c>
      <c r="M409" s="436">
        <v>6000</v>
      </c>
      <c r="N409" s="423">
        <f t="shared" si="87"/>
        <v>40.532677440000001</v>
      </c>
      <c r="O409" s="12">
        <v>1</v>
      </c>
      <c r="P409" s="13">
        <v>1</v>
      </c>
      <c r="Q409" s="14">
        <f t="shared" si="88"/>
        <v>1</v>
      </c>
      <c r="R409" s="422">
        <f t="shared" si="89"/>
        <v>6</v>
      </c>
      <c r="S409" s="423">
        <f t="shared" si="90"/>
        <v>40.532677440000001</v>
      </c>
      <c r="T409" s="422">
        <f t="shared" si="91"/>
        <v>65.132632896209671</v>
      </c>
      <c r="U409" s="423">
        <f t="shared" si="92"/>
        <v>2.6399999999999997</v>
      </c>
      <c r="V409" s="317"/>
      <c r="W409" s="322">
        <f t="shared" si="93"/>
        <v>6.6476312000000002</v>
      </c>
      <c r="X409" s="397">
        <f t="shared" si="94"/>
        <v>1.5959721411386796E-2</v>
      </c>
      <c r="Y409" s="398">
        <f t="shared" si="95"/>
        <v>6.7015387200000003</v>
      </c>
      <c r="Z409" s="396">
        <f t="shared" si="96"/>
        <v>7.9798607056933424E-3</v>
      </c>
    </row>
    <row r="410" spans="1:26" ht="15.75">
      <c r="A410" s="320"/>
      <c r="B410" s="24"/>
      <c r="C410" s="372" t="s">
        <v>152</v>
      </c>
      <c r="D410" s="10">
        <v>70</v>
      </c>
      <c r="E410" s="10" t="s">
        <v>14</v>
      </c>
      <c r="F410" s="10">
        <v>150</v>
      </c>
      <c r="G410" s="10" t="s">
        <v>14</v>
      </c>
      <c r="H410" s="10">
        <v>2.5</v>
      </c>
      <c r="I410" s="10"/>
      <c r="J410" s="10"/>
      <c r="K410" s="61"/>
      <c r="L410" s="435">
        <f t="shared" si="97"/>
        <v>8.3966347500000005</v>
      </c>
      <c r="M410" s="436">
        <v>6000</v>
      </c>
      <c r="N410" s="423">
        <f t="shared" si="87"/>
        <v>50.37980850000001</v>
      </c>
      <c r="O410" s="12">
        <v>1</v>
      </c>
      <c r="P410" s="13">
        <v>1</v>
      </c>
      <c r="Q410" s="14">
        <f t="shared" si="88"/>
        <v>1</v>
      </c>
      <c r="R410" s="422">
        <f t="shared" si="89"/>
        <v>6</v>
      </c>
      <c r="S410" s="423">
        <f t="shared" si="90"/>
        <v>50.37980850000001</v>
      </c>
      <c r="T410" s="422">
        <f t="shared" si="91"/>
        <v>52.401945910532788</v>
      </c>
      <c r="U410" s="423">
        <f t="shared" si="92"/>
        <v>2.6400000000000006</v>
      </c>
      <c r="V410" s="317"/>
      <c r="W410" s="322">
        <f t="shared" si="93"/>
        <v>8.2281737499999998</v>
      </c>
      <c r="X410" s="397">
        <f t="shared" si="94"/>
        <v>2.0062918659168871E-2</v>
      </c>
      <c r="Y410" s="398">
        <f t="shared" si="95"/>
        <v>8.3124042500000002</v>
      </c>
      <c r="Z410" s="396">
        <f t="shared" si="96"/>
        <v>1.003145932958438E-2</v>
      </c>
    </row>
    <row r="411" spans="1:26" ht="15.75">
      <c r="A411" s="320"/>
      <c r="B411" s="24"/>
      <c r="C411" s="372" t="s">
        <v>152</v>
      </c>
      <c r="D411" s="10">
        <v>70</v>
      </c>
      <c r="E411" s="10" t="s">
        <v>14</v>
      </c>
      <c r="F411" s="10">
        <v>150</v>
      </c>
      <c r="G411" s="10" t="s">
        <v>14</v>
      </c>
      <c r="H411" s="10">
        <v>3</v>
      </c>
      <c r="I411" s="10"/>
      <c r="J411" s="10"/>
      <c r="K411" s="61"/>
      <c r="L411" s="435">
        <f t="shared" si="97"/>
        <v>10.018754039999999</v>
      </c>
      <c r="M411" s="436">
        <v>6000</v>
      </c>
      <c r="N411" s="423">
        <f t="shared" si="87"/>
        <v>60.112524239999999</v>
      </c>
      <c r="O411" s="12">
        <v>1</v>
      </c>
      <c r="P411" s="13">
        <v>1</v>
      </c>
      <c r="Q411" s="14">
        <f t="shared" si="88"/>
        <v>1</v>
      </c>
      <c r="R411" s="422">
        <f t="shared" si="89"/>
        <v>6</v>
      </c>
      <c r="S411" s="423">
        <f t="shared" si="90"/>
        <v>60.112524239999999</v>
      </c>
      <c r="T411" s="422">
        <f t="shared" si="91"/>
        <v>43.917636688483874</v>
      </c>
      <c r="U411" s="423">
        <f t="shared" si="92"/>
        <v>2.64</v>
      </c>
      <c r="V411" s="317"/>
      <c r="W411" s="322">
        <f t="shared" si="93"/>
        <v>9.7761701999999993</v>
      </c>
      <c r="X411" s="397">
        <f t="shared" si="94"/>
        <v>2.4212974890039374E-2</v>
      </c>
      <c r="Y411" s="398">
        <f t="shared" si="95"/>
        <v>9.8974621200000001</v>
      </c>
      <c r="Z411" s="396">
        <f t="shared" si="96"/>
        <v>1.210648744501952E-2</v>
      </c>
    </row>
    <row r="412" spans="1:26" ht="15.75">
      <c r="A412" s="320"/>
      <c r="B412" s="24"/>
      <c r="C412" s="372" t="s">
        <v>152</v>
      </c>
      <c r="D412" s="10">
        <v>70</v>
      </c>
      <c r="E412" s="10" t="s">
        <v>14</v>
      </c>
      <c r="F412" s="10">
        <v>150</v>
      </c>
      <c r="G412" s="10" t="s">
        <v>14</v>
      </c>
      <c r="H412" s="10">
        <v>3.5</v>
      </c>
      <c r="I412" s="10"/>
      <c r="J412" s="10"/>
      <c r="K412" s="61"/>
      <c r="L412" s="435">
        <f t="shared" si="97"/>
        <v>11.621804109999999</v>
      </c>
      <c r="M412" s="436">
        <v>6000</v>
      </c>
      <c r="N412" s="423">
        <f t="shared" si="87"/>
        <v>69.730824659999996</v>
      </c>
      <c r="O412" s="12">
        <v>1</v>
      </c>
      <c r="P412" s="13">
        <v>1</v>
      </c>
      <c r="Q412" s="14">
        <f t="shared" si="88"/>
        <v>1</v>
      </c>
      <c r="R412" s="422">
        <f t="shared" si="89"/>
        <v>6</v>
      </c>
      <c r="S412" s="423">
        <f t="shared" si="90"/>
        <v>69.730824659999996</v>
      </c>
      <c r="T412" s="422">
        <f t="shared" si="91"/>
        <v>37.859870622100857</v>
      </c>
      <c r="U412" s="423">
        <f t="shared" si="92"/>
        <v>2.64</v>
      </c>
      <c r="V412" s="317"/>
      <c r="W412" s="322">
        <f t="shared" si="93"/>
        <v>11.291620549999999</v>
      </c>
      <c r="X412" s="397">
        <f t="shared" si="94"/>
        <v>2.8410697416237918E-2</v>
      </c>
      <c r="Y412" s="398">
        <f t="shared" si="95"/>
        <v>11.45671233</v>
      </c>
      <c r="Z412" s="396">
        <f t="shared" si="96"/>
        <v>1.4205348708118848E-2</v>
      </c>
    </row>
    <row r="413" spans="1:26" ht="15.75">
      <c r="A413" s="320"/>
      <c r="B413" s="24"/>
      <c r="C413" s="372" t="s">
        <v>152</v>
      </c>
      <c r="D413" s="10">
        <v>70</v>
      </c>
      <c r="E413" s="10" t="s">
        <v>14</v>
      </c>
      <c r="F413" s="10">
        <v>150</v>
      </c>
      <c r="G413" s="10" t="s">
        <v>14</v>
      </c>
      <c r="H413" s="10">
        <v>4</v>
      </c>
      <c r="I413" s="10"/>
      <c r="J413" s="10"/>
      <c r="K413" s="61"/>
      <c r="L413" s="435">
        <f t="shared" si="97"/>
        <v>13.205784959999999</v>
      </c>
      <c r="M413" s="436">
        <v>6000</v>
      </c>
      <c r="N413" s="423">
        <f t="shared" si="87"/>
        <v>79.234709760000001</v>
      </c>
      <c r="O413" s="12">
        <v>1</v>
      </c>
      <c r="P413" s="13">
        <v>1</v>
      </c>
      <c r="Q413" s="14">
        <f t="shared" si="88"/>
        <v>1</v>
      </c>
      <c r="R413" s="422">
        <f t="shared" si="89"/>
        <v>6</v>
      </c>
      <c r="S413" s="423">
        <f t="shared" si="90"/>
        <v>79.234709760000001</v>
      </c>
      <c r="T413" s="422">
        <f t="shared" si="91"/>
        <v>33.31873124791516</v>
      </c>
      <c r="U413" s="423">
        <f t="shared" si="92"/>
        <v>2.6400000000000006</v>
      </c>
      <c r="V413" s="317"/>
      <c r="W413" s="322">
        <f t="shared" si="93"/>
        <v>12.7745248</v>
      </c>
      <c r="X413" s="397">
        <f t="shared" si="94"/>
        <v>3.2656912202211008E-2</v>
      </c>
      <c r="Y413" s="398">
        <f t="shared" si="95"/>
        <v>12.990154879999999</v>
      </c>
      <c r="Z413" s="396">
        <f t="shared" si="96"/>
        <v>1.632845610110556E-2</v>
      </c>
    </row>
    <row r="414" spans="1:26" ht="15.75">
      <c r="A414" s="320"/>
      <c r="B414" s="24"/>
      <c r="C414" s="372" t="s">
        <v>152</v>
      </c>
      <c r="D414" s="10">
        <v>70</v>
      </c>
      <c r="E414" s="10" t="s">
        <v>14</v>
      </c>
      <c r="F414" s="10">
        <v>150</v>
      </c>
      <c r="G414" s="10" t="s">
        <v>14</v>
      </c>
      <c r="H414" s="10">
        <v>5</v>
      </c>
      <c r="I414" s="10"/>
      <c r="J414" s="10"/>
      <c r="K414" s="61"/>
      <c r="L414" s="435">
        <f t="shared" si="97"/>
        <v>16.316538999999999</v>
      </c>
      <c r="M414" s="436">
        <v>6000</v>
      </c>
      <c r="N414" s="423">
        <f t="shared" si="87"/>
        <v>97.899233999999993</v>
      </c>
      <c r="O414" s="12">
        <v>1</v>
      </c>
      <c r="P414" s="13">
        <v>1</v>
      </c>
      <c r="Q414" s="14">
        <f t="shared" si="88"/>
        <v>1</v>
      </c>
      <c r="R414" s="422">
        <f t="shared" si="89"/>
        <v>6</v>
      </c>
      <c r="S414" s="423">
        <f t="shared" si="90"/>
        <v>97.899233999999993</v>
      </c>
      <c r="T414" s="422">
        <f t="shared" si="91"/>
        <v>26.966503129125609</v>
      </c>
      <c r="U414" s="423">
        <f t="shared" si="92"/>
        <v>2.64</v>
      </c>
      <c r="V414" s="317"/>
      <c r="W414" s="322">
        <f t="shared" si="93"/>
        <v>15.642695</v>
      </c>
      <c r="X414" s="397">
        <f t="shared" si="94"/>
        <v>4.1298218942142029E-2</v>
      </c>
      <c r="Y414" s="398">
        <f t="shared" si="95"/>
        <v>15.979616999999999</v>
      </c>
      <c r="Z414" s="396">
        <f t="shared" si="96"/>
        <v>2.0649109471071014E-2</v>
      </c>
    </row>
    <row r="415" spans="1:26" ht="15.75">
      <c r="A415" s="320"/>
      <c r="B415" s="24"/>
      <c r="C415" s="372" t="s">
        <v>152</v>
      </c>
      <c r="D415" s="10">
        <v>70</v>
      </c>
      <c r="E415" s="10" t="s">
        <v>14</v>
      </c>
      <c r="F415" s="10">
        <v>150</v>
      </c>
      <c r="G415" s="10" t="s">
        <v>14</v>
      </c>
      <c r="H415" s="10">
        <v>6</v>
      </c>
      <c r="I415" s="10"/>
      <c r="J415" s="10"/>
      <c r="K415" s="61"/>
      <c r="L415" s="435">
        <f t="shared" si="97"/>
        <v>19.35101616</v>
      </c>
      <c r="M415" s="436">
        <v>6000</v>
      </c>
      <c r="N415" s="423">
        <f t="shared" si="87"/>
        <v>116.10609696</v>
      </c>
      <c r="O415" s="12">
        <v>1</v>
      </c>
      <c r="P415" s="13">
        <v>1</v>
      </c>
      <c r="Q415" s="14">
        <f t="shared" si="88"/>
        <v>1</v>
      </c>
      <c r="R415" s="422">
        <f t="shared" si="89"/>
        <v>6</v>
      </c>
      <c r="S415" s="423">
        <f t="shared" si="90"/>
        <v>116.10609696</v>
      </c>
      <c r="T415" s="422">
        <f t="shared" si="91"/>
        <v>22.73782401719621</v>
      </c>
      <c r="U415" s="423">
        <f t="shared" si="92"/>
        <v>2.64</v>
      </c>
      <c r="V415" s="317"/>
      <c r="W415" s="322">
        <f t="shared" si="93"/>
        <v>18.3806808</v>
      </c>
      <c r="X415" s="397">
        <f t="shared" si="94"/>
        <v>5.0143896939415344E-2</v>
      </c>
      <c r="Y415" s="398">
        <f t="shared" si="95"/>
        <v>18.86584848</v>
      </c>
      <c r="Z415" s="396">
        <f t="shared" si="96"/>
        <v>2.5071948469707617E-2</v>
      </c>
    </row>
    <row r="416" spans="1:26" ht="15.75">
      <c r="A416" s="320"/>
      <c r="B416" s="24"/>
      <c r="C416" s="372" t="s">
        <v>152</v>
      </c>
      <c r="D416" s="10">
        <v>70</v>
      </c>
      <c r="E416" s="10" t="s">
        <v>14</v>
      </c>
      <c r="F416" s="10">
        <v>160</v>
      </c>
      <c r="G416" s="10" t="s">
        <v>14</v>
      </c>
      <c r="H416" s="10">
        <v>2</v>
      </c>
      <c r="I416" s="10"/>
      <c r="J416" s="10"/>
      <c r="K416" s="61"/>
      <c r="L416" s="435">
        <f t="shared" si="97"/>
        <v>7.0694462400000004</v>
      </c>
      <c r="M416" s="436">
        <v>6000</v>
      </c>
      <c r="N416" s="423">
        <f t="shared" si="87"/>
        <v>42.416677440000001</v>
      </c>
      <c r="O416" s="12">
        <v>1</v>
      </c>
      <c r="P416" s="13">
        <v>1</v>
      </c>
      <c r="Q416" s="14">
        <f t="shared" si="88"/>
        <v>1</v>
      </c>
      <c r="R416" s="422">
        <f t="shared" si="89"/>
        <v>6</v>
      </c>
      <c r="S416" s="423">
        <f t="shared" si="90"/>
        <v>42.416677440000001</v>
      </c>
      <c r="T416" s="422">
        <f t="shared" si="91"/>
        <v>65.068745752283988</v>
      </c>
      <c r="U416" s="423">
        <f t="shared" si="92"/>
        <v>2.76</v>
      </c>
      <c r="V416" s="317"/>
      <c r="W416" s="322">
        <f t="shared" si="93"/>
        <v>6.9616312000000002</v>
      </c>
      <c r="X416" s="397">
        <f t="shared" si="94"/>
        <v>1.5250846578331201E-2</v>
      </c>
      <c r="Y416" s="398">
        <f t="shared" si="95"/>
        <v>7.0155387200000003</v>
      </c>
      <c r="Z416" s="396">
        <f t="shared" si="96"/>
        <v>7.6254232891656004E-3</v>
      </c>
    </row>
    <row r="417" spans="1:26" ht="15.75">
      <c r="A417" s="320"/>
      <c r="B417" s="24"/>
      <c r="C417" s="372" t="s">
        <v>152</v>
      </c>
      <c r="D417" s="10">
        <v>70</v>
      </c>
      <c r="E417" s="10" t="s">
        <v>14</v>
      </c>
      <c r="F417" s="10">
        <v>160</v>
      </c>
      <c r="G417" s="10" t="s">
        <v>14</v>
      </c>
      <c r="H417" s="10">
        <v>2.5</v>
      </c>
      <c r="I417" s="10"/>
      <c r="J417" s="10"/>
      <c r="K417" s="61"/>
      <c r="L417" s="435">
        <f t="shared" si="97"/>
        <v>8.7891347500000006</v>
      </c>
      <c r="M417" s="436">
        <v>6000</v>
      </c>
      <c r="N417" s="423">
        <f t="shared" si="87"/>
        <v>52.734808500000007</v>
      </c>
      <c r="O417" s="12">
        <v>1</v>
      </c>
      <c r="P417" s="13">
        <v>1</v>
      </c>
      <c r="Q417" s="14">
        <f t="shared" si="88"/>
        <v>1</v>
      </c>
      <c r="R417" s="422">
        <f t="shared" si="89"/>
        <v>6</v>
      </c>
      <c r="S417" s="423">
        <f t="shared" si="90"/>
        <v>52.734808500000007</v>
      </c>
      <c r="T417" s="422">
        <f t="shared" si="91"/>
        <v>52.337347541519939</v>
      </c>
      <c r="U417" s="423">
        <f t="shared" si="92"/>
        <v>2.76</v>
      </c>
      <c r="V417" s="317"/>
      <c r="W417" s="322">
        <f t="shared" si="93"/>
        <v>8.6206737499999999</v>
      </c>
      <c r="X417" s="397">
        <f t="shared" si="94"/>
        <v>1.916696066128698E-2</v>
      </c>
      <c r="Y417" s="398">
        <f t="shared" si="95"/>
        <v>8.7049042500000002</v>
      </c>
      <c r="Z417" s="396">
        <f t="shared" si="96"/>
        <v>9.5834803306434901E-3</v>
      </c>
    </row>
    <row r="418" spans="1:26" ht="15.75">
      <c r="A418" s="320"/>
      <c r="B418" s="24"/>
      <c r="C418" s="372" t="s">
        <v>152</v>
      </c>
      <c r="D418" s="10">
        <v>70</v>
      </c>
      <c r="E418" s="10" t="s">
        <v>14</v>
      </c>
      <c r="F418" s="10">
        <v>160</v>
      </c>
      <c r="G418" s="10" t="s">
        <v>14</v>
      </c>
      <c r="H418" s="10">
        <v>3</v>
      </c>
      <c r="I418" s="10"/>
      <c r="J418" s="10"/>
      <c r="K418" s="61"/>
      <c r="L418" s="435">
        <f t="shared" si="97"/>
        <v>10.489754039999999</v>
      </c>
      <c r="M418" s="436">
        <v>6000</v>
      </c>
      <c r="N418" s="423">
        <f t="shared" si="87"/>
        <v>62.93852424</v>
      </c>
      <c r="O418" s="12">
        <v>1</v>
      </c>
      <c r="P418" s="13">
        <v>1</v>
      </c>
      <c r="Q418" s="14">
        <f t="shared" si="88"/>
        <v>1</v>
      </c>
      <c r="R418" s="422">
        <f t="shared" si="89"/>
        <v>6</v>
      </c>
      <c r="S418" s="423">
        <f t="shared" si="90"/>
        <v>62.93852424</v>
      </c>
      <c r="T418" s="422">
        <f t="shared" si="91"/>
        <v>43.852315149231089</v>
      </c>
      <c r="U418" s="423">
        <f t="shared" si="92"/>
        <v>2.76</v>
      </c>
      <c r="V418" s="317"/>
      <c r="W418" s="322">
        <f t="shared" si="93"/>
        <v>10.247170199999999</v>
      </c>
      <c r="X418" s="397">
        <f t="shared" si="94"/>
        <v>2.3125789134327501E-2</v>
      </c>
      <c r="Y418" s="398">
        <f t="shared" si="95"/>
        <v>10.36846212</v>
      </c>
      <c r="Z418" s="396">
        <f t="shared" si="96"/>
        <v>1.156289456716364E-2</v>
      </c>
    </row>
    <row r="419" spans="1:26" ht="15.75">
      <c r="A419" s="320"/>
      <c r="B419" s="24"/>
      <c r="C419" s="372" t="s">
        <v>152</v>
      </c>
      <c r="D419" s="10">
        <v>70</v>
      </c>
      <c r="E419" s="10" t="s">
        <v>14</v>
      </c>
      <c r="F419" s="10">
        <v>160</v>
      </c>
      <c r="G419" s="10" t="s">
        <v>14</v>
      </c>
      <c r="H419" s="10">
        <v>3.5</v>
      </c>
      <c r="I419" s="10"/>
      <c r="J419" s="10"/>
      <c r="K419" s="61"/>
      <c r="L419" s="435">
        <f t="shared" si="97"/>
        <v>12.171304109999998</v>
      </c>
      <c r="M419" s="436">
        <v>6000</v>
      </c>
      <c r="N419" s="423">
        <f t="shared" si="87"/>
        <v>73.027824659999979</v>
      </c>
      <c r="O419" s="12">
        <v>1</v>
      </c>
      <c r="P419" s="13">
        <v>1</v>
      </c>
      <c r="Q419" s="14">
        <f t="shared" si="88"/>
        <v>1</v>
      </c>
      <c r="R419" s="422">
        <f t="shared" si="89"/>
        <v>6</v>
      </c>
      <c r="S419" s="423">
        <f t="shared" si="90"/>
        <v>73.027824659999979</v>
      </c>
      <c r="T419" s="422">
        <f t="shared" si="91"/>
        <v>37.793813698407384</v>
      </c>
      <c r="U419" s="423">
        <f t="shared" si="92"/>
        <v>2.7599999999999993</v>
      </c>
      <c r="V419" s="317"/>
      <c r="W419" s="322">
        <f t="shared" si="93"/>
        <v>11.841120549999998</v>
      </c>
      <c r="X419" s="397">
        <f t="shared" si="94"/>
        <v>2.7128034680254154E-2</v>
      </c>
      <c r="Y419" s="398">
        <f t="shared" si="95"/>
        <v>12.006212329999999</v>
      </c>
      <c r="Z419" s="396">
        <f t="shared" si="96"/>
        <v>1.3564017340127021E-2</v>
      </c>
    </row>
    <row r="420" spans="1:26" ht="15.75">
      <c r="A420" s="320"/>
      <c r="B420" s="24"/>
      <c r="C420" s="372" t="s">
        <v>152</v>
      </c>
      <c r="D420" s="10">
        <v>70</v>
      </c>
      <c r="E420" s="10" t="s">
        <v>14</v>
      </c>
      <c r="F420" s="10">
        <v>160</v>
      </c>
      <c r="G420" s="10" t="s">
        <v>14</v>
      </c>
      <c r="H420" s="10">
        <v>4</v>
      </c>
      <c r="I420" s="10"/>
      <c r="J420" s="10"/>
      <c r="K420" s="61"/>
      <c r="L420" s="435">
        <f t="shared" si="97"/>
        <v>13.833784959999999</v>
      </c>
      <c r="M420" s="436">
        <v>6000</v>
      </c>
      <c r="N420" s="423">
        <f t="shared" si="87"/>
        <v>83.002709760000002</v>
      </c>
      <c r="O420" s="12">
        <v>1</v>
      </c>
      <c r="P420" s="13">
        <v>1</v>
      </c>
      <c r="Q420" s="14">
        <f t="shared" si="88"/>
        <v>1</v>
      </c>
      <c r="R420" s="422">
        <f t="shared" si="89"/>
        <v>6</v>
      </c>
      <c r="S420" s="423">
        <f t="shared" si="90"/>
        <v>83.002709760000002</v>
      </c>
      <c r="T420" s="422">
        <f t="shared" si="91"/>
        <v>33.251926448913082</v>
      </c>
      <c r="U420" s="423">
        <f t="shared" si="92"/>
        <v>2.76</v>
      </c>
      <c r="V420" s="317"/>
      <c r="W420" s="322">
        <f t="shared" si="93"/>
        <v>13.4025248</v>
      </c>
      <c r="X420" s="397">
        <f t="shared" si="94"/>
        <v>3.1174415479709672E-2</v>
      </c>
      <c r="Y420" s="398">
        <f t="shared" si="95"/>
        <v>13.618154879999999</v>
      </c>
      <c r="Z420" s="396">
        <f t="shared" si="96"/>
        <v>1.5587207739854891E-2</v>
      </c>
    </row>
    <row r="421" spans="1:26" ht="15.75">
      <c r="A421" s="320"/>
      <c r="B421" s="24"/>
      <c r="C421" s="372" t="s">
        <v>152</v>
      </c>
      <c r="D421" s="10">
        <v>70</v>
      </c>
      <c r="E421" s="10" t="s">
        <v>14</v>
      </c>
      <c r="F421" s="10">
        <v>160</v>
      </c>
      <c r="G421" s="10" t="s">
        <v>14</v>
      </c>
      <c r="H421" s="10">
        <v>5</v>
      </c>
      <c r="I421" s="10"/>
      <c r="J421" s="10"/>
      <c r="K421" s="61"/>
      <c r="L421" s="435">
        <f t="shared" si="97"/>
        <v>17.101538999999999</v>
      </c>
      <c r="M421" s="436">
        <v>6000</v>
      </c>
      <c r="N421" s="423">
        <f t="shared" si="87"/>
        <v>102.609234</v>
      </c>
      <c r="O421" s="12">
        <v>1</v>
      </c>
      <c r="P421" s="13">
        <v>1</v>
      </c>
      <c r="Q421" s="14">
        <f t="shared" si="88"/>
        <v>1</v>
      </c>
      <c r="R421" s="422">
        <f t="shared" si="89"/>
        <v>6</v>
      </c>
      <c r="S421" s="423">
        <f t="shared" si="90"/>
        <v>102.609234</v>
      </c>
      <c r="T421" s="422">
        <f t="shared" si="91"/>
        <v>26.898163960565189</v>
      </c>
      <c r="U421" s="423">
        <f t="shared" si="92"/>
        <v>2.76</v>
      </c>
      <c r="V421" s="317"/>
      <c r="W421" s="322">
        <f t="shared" si="93"/>
        <v>16.427695</v>
      </c>
      <c r="X421" s="397">
        <f t="shared" si="94"/>
        <v>3.9402535643137115E-2</v>
      </c>
      <c r="Y421" s="398">
        <f t="shared" si="95"/>
        <v>16.764617000000001</v>
      </c>
      <c r="Z421" s="396">
        <f t="shared" si="96"/>
        <v>1.9701267821568447E-2</v>
      </c>
    </row>
    <row r="422" spans="1:26" ht="15.75">
      <c r="A422" s="320"/>
      <c r="B422" s="24"/>
      <c r="C422" s="372" t="s">
        <v>152</v>
      </c>
      <c r="D422" s="10">
        <v>70</v>
      </c>
      <c r="E422" s="10" t="s">
        <v>14</v>
      </c>
      <c r="F422" s="10">
        <v>160</v>
      </c>
      <c r="G422" s="10" t="s">
        <v>14</v>
      </c>
      <c r="H422" s="10">
        <v>6</v>
      </c>
      <c r="I422" s="10"/>
      <c r="J422" s="10"/>
      <c r="K422" s="61"/>
      <c r="L422" s="435">
        <f t="shared" si="97"/>
        <v>20.293016160000001</v>
      </c>
      <c r="M422" s="436">
        <v>6000</v>
      </c>
      <c r="N422" s="423">
        <f t="shared" si="87"/>
        <v>121.75809696</v>
      </c>
      <c r="O422" s="12">
        <v>1</v>
      </c>
      <c r="P422" s="13">
        <v>1</v>
      </c>
      <c r="Q422" s="14">
        <f t="shared" si="88"/>
        <v>1</v>
      </c>
      <c r="R422" s="422">
        <f t="shared" si="89"/>
        <v>6</v>
      </c>
      <c r="S422" s="423">
        <f t="shared" si="90"/>
        <v>121.75809696</v>
      </c>
      <c r="T422" s="422">
        <f t="shared" si="91"/>
        <v>22.667896993386123</v>
      </c>
      <c r="U422" s="423">
        <f t="shared" si="92"/>
        <v>2.76</v>
      </c>
      <c r="V422" s="317"/>
      <c r="W422" s="322">
        <f t="shared" si="93"/>
        <v>19.322680800000001</v>
      </c>
      <c r="X422" s="397">
        <f t="shared" si="94"/>
        <v>4.7816221716348362E-2</v>
      </c>
      <c r="Y422" s="398">
        <f t="shared" si="95"/>
        <v>19.807848480000001</v>
      </c>
      <c r="Z422" s="396">
        <f t="shared" si="96"/>
        <v>2.3908110858174125E-2</v>
      </c>
    </row>
    <row r="423" spans="1:26" ht="15.75">
      <c r="A423" s="320"/>
      <c r="B423" s="24"/>
      <c r="C423" s="372" t="s">
        <v>152</v>
      </c>
      <c r="D423" s="10">
        <v>70</v>
      </c>
      <c r="E423" s="10" t="s">
        <v>14</v>
      </c>
      <c r="F423" s="10">
        <v>170</v>
      </c>
      <c r="G423" s="10" t="s">
        <v>14</v>
      </c>
      <c r="H423" s="10">
        <v>2</v>
      </c>
      <c r="I423" s="10"/>
      <c r="J423" s="10"/>
      <c r="K423" s="61"/>
      <c r="L423" s="435">
        <f t="shared" si="97"/>
        <v>7.3834462399999996</v>
      </c>
      <c r="M423" s="436">
        <v>6000</v>
      </c>
      <c r="N423" s="423">
        <f t="shared" si="87"/>
        <v>44.300677440000001</v>
      </c>
      <c r="O423" s="12">
        <v>1</v>
      </c>
      <c r="P423" s="13">
        <v>1</v>
      </c>
      <c r="Q423" s="14">
        <f t="shared" si="88"/>
        <v>1</v>
      </c>
      <c r="R423" s="422">
        <f t="shared" si="89"/>
        <v>6</v>
      </c>
      <c r="S423" s="423">
        <f t="shared" si="90"/>
        <v>44.300677440000001</v>
      </c>
      <c r="T423" s="422">
        <f t="shared" si="91"/>
        <v>65.010292537865084</v>
      </c>
      <c r="U423" s="423">
        <f t="shared" si="92"/>
        <v>2.88</v>
      </c>
      <c r="V423" s="317"/>
      <c r="W423" s="322">
        <f t="shared" si="93"/>
        <v>7.2756311999999994</v>
      </c>
      <c r="X423" s="397">
        <f t="shared" si="94"/>
        <v>1.4602265188295105E-2</v>
      </c>
      <c r="Y423" s="398">
        <f t="shared" si="95"/>
        <v>7.3295387199999995</v>
      </c>
      <c r="Z423" s="396">
        <f t="shared" si="96"/>
        <v>7.3011325941475524E-3</v>
      </c>
    </row>
    <row r="424" spans="1:26" ht="15.75">
      <c r="A424" s="320"/>
      <c r="B424" s="24"/>
      <c r="C424" s="372" t="s">
        <v>152</v>
      </c>
      <c r="D424" s="10">
        <v>70</v>
      </c>
      <c r="E424" s="10" t="s">
        <v>14</v>
      </c>
      <c r="F424" s="10">
        <v>170</v>
      </c>
      <c r="G424" s="10" t="s">
        <v>14</v>
      </c>
      <c r="H424" s="10">
        <v>2.5</v>
      </c>
      <c r="I424" s="10"/>
      <c r="J424" s="10"/>
      <c r="K424" s="61"/>
      <c r="L424" s="435">
        <f t="shared" si="97"/>
        <v>9.1816347500000006</v>
      </c>
      <c r="M424" s="436">
        <v>6000</v>
      </c>
      <c r="N424" s="423">
        <f t="shared" si="87"/>
        <v>55.089808500000004</v>
      </c>
      <c r="O424" s="12">
        <v>1</v>
      </c>
      <c r="P424" s="13">
        <v>1</v>
      </c>
      <c r="Q424" s="14">
        <f t="shared" si="88"/>
        <v>1</v>
      </c>
      <c r="R424" s="422">
        <f t="shared" si="89"/>
        <v>6</v>
      </c>
      <c r="S424" s="423">
        <f t="shared" si="90"/>
        <v>55.089808500000004</v>
      </c>
      <c r="T424" s="422">
        <f t="shared" si="91"/>
        <v>52.27827212359977</v>
      </c>
      <c r="U424" s="423">
        <f t="shared" si="92"/>
        <v>2.88</v>
      </c>
      <c r="V424" s="317"/>
      <c r="W424" s="322">
        <f t="shared" si="93"/>
        <v>9.01317375</v>
      </c>
      <c r="X424" s="397">
        <f t="shared" si="94"/>
        <v>1.8347604167112008E-2</v>
      </c>
      <c r="Y424" s="398">
        <f t="shared" si="95"/>
        <v>9.0974042500000003</v>
      </c>
      <c r="Z424" s="396">
        <f t="shared" si="96"/>
        <v>9.1738020835560041E-3</v>
      </c>
    </row>
    <row r="425" spans="1:26" ht="15.75">
      <c r="A425" s="320"/>
      <c r="B425" s="24"/>
      <c r="C425" s="372" t="s">
        <v>152</v>
      </c>
      <c r="D425" s="10">
        <v>70</v>
      </c>
      <c r="E425" s="10" t="s">
        <v>14</v>
      </c>
      <c r="F425" s="10">
        <v>170</v>
      </c>
      <c r="G425" s="10" t="s">
        <v>14</v>
      </c>
      <c r="H425" s="10">
        <v>3</v>
      </c>
      <c r="I425" s="10"/>
      <c r="J425" s="10"/>
      <c r="K425" s="61"/>
      <c r="L425" s="435">
        <f t="shared" si="97"/>
        <v>10.960754039999999</v>
      </c>
      <c r="M425" s="436">
        <v>6000</v>
      </c>
      <c r="N425" s="423">
        <f t="shared" ref="N425:N458" si="98">L425*M425/1000</f>
        <v>65.76452424</v>
      </c>
      <c r="O425" s="12">
        <v>1</v>
      </c>
      <c r="P425" s="13">
        <v>1</v>
      </c>
      <c r="Q425" s="14">
        <f t="shared" ref="Q425:Q458" si="99">O425*P425</f>
        <v>1</v>
      </c>
      <c r="R425" s="422">
        <f t="shared" ref="R425:R458" si="100">M425*Q425/1000</f>
        <v>6</v>
      </c>
      <c r="S425" s="423">
        <f t="shared" ref="S425:S458" si="101">N425*Q425</f>
        <v>65.76452424</v>
      </c>
      <c r="T425" s="422">
        <f t="shared" ref="T425:T458" si="102">(D425+F425)*2/L425</f>
        <v>43.792607538522965</v>
      </c>
      <c r="U425" s="423">
        <f t="shared" ref="U425:U458" si="103">T425*S425/1000</f>
        <v>2.8800000000000003</v>
      </c>
      <c r="V425" s="317"/>
      <c r="W425" s="322">
        <f t="shared" si="93"/>
        <v>10.718170199999999</v>
      </c>
      <c r="X425" s="397">
        <f t="shared" si="94"/>
        <v>2.2132039375641344E-2</v>
      </c>
      <c r="Y425" s="398">
        <f t="shared" si="95"/>
        <v>10.83946212</v>
      </c>
      <c r="Z425" s="396">
        <f t="shared" si="96"/>
        <v>1.1066019687820616E-2</v>
      </c>
    </row>
    <row r="426" spans="1:26" ht="15.75">
      <c r="A426" s="320"/>
      <c r="B426" s="24"/>
      <c r="C426" s="372" t="s">
        <v>152</v>
      </c>
      <c r="D426" s="10">
        <v>70</v>
      </c>
      <c r="E426" s="10" t="s">
        <v>14</v>
      </c>
      <c r="F426" s="10">
        <v>170</v>
      </c>
      <c r="G426" s="10" t="s">
        <v>14</v>
      </c>
      <c r="H426" s="10">
        <v>3.5</v>
      </c>
      <c r="I426" s="10"/>
      <c r="J426" s="10"/>
      <c r="K426" s="61"/>
      <c r="L426" s="435">
        <f t="shared" si="97"/>
        <v>12.720804109999998</v>
      </c>
      <c r="M426" s="436">
        <v>6000</v>
      </c>
      <c r="N426" s="423">
        <f t="shared" si="98"/>
        <v>76.32482465999999</v>
      </c>
      <c r="O426" s="12">
        <v>1</v>
      </c>
      <c r="P426" s="13">
        <v>1</v>
      </c>
      <c r="Q426" s="14">
        <f t="shared" si="99"/>
        <v>1</v>
      </c>
      <c r="R426" s="422">
        <f t="shared" si="100"/>
        <v>6</v>
      </c>
      <c r="S426" s="423">
        <f t="shared" si="101"/>
        <v>76.32482465999999</v>
      </c>
      <c r="T426" s="422">
        <f t="shared" si="102"/>
        <v>37.733463690606278</v>
      </c>
      <c r="U426" s="423">
        <f t="shared" si="103"/>
        <v>2.8800000000000003</v>
      </c>
      <c r="V426" s="317"/>
      <c r="W426" s="322">
        <f t="shared" si="93"/>
        <v>12.390620549999998</v>
      </c>
      <c r="X426" s="397">
        <f t="shared" si="94"/>
        <v>2.5956186192698127E-2</v>
      </c>
      <c r="Y426" s="398">
        <f t="shared" si="95"/>
        <v>12.555712329999999</v>
      </c>
      <c r="Z426" s="396">
        <f t="shared" si="96"/>
        <v>1.2978093096349008E-2</v>
      </c>
    </row>
    <row r="427" spans="1:26" ht="15.75">
      <c r="A427" s="320"/>
      <c r="B427" s="24"/>
      <c r="C427" s="372" t="s">
        <v>152</v>
      </c>
      <c r="D427" s="10">
        <v>70</v>
      </c>
      <c r="E427" s="10" t="s">
        <v>14</v>
      </c>
      <c r="F427" s="10">
        <v>170</v>
      </c>
      <c r="G427" s="10" t="s">
        <v>14</v>
      </c>
      <c r="H427" s="10">
        <v>4</v>
      </c>
      <c r="I427" s="10"/>
      <c r="J427" s="10"/>
      <c r="K427" s="61"/>
      <c r="L427" s="435">
        <f t="shared" si="97"/>
        <v>14.461784959999997</v>
      </c>
      <c r="M427" s="436">
        <v>6000</v>
      </c>
      <c r="N427" s="423">
        <f t="shared" si="98"/>
        <v>86.770709759999988</v>
      </c>
      <c r="O427" s="12">
        <v>1</v>
      </c>
      <c r="P427" s="13">
        <v>1</v>
      </c>
      <c r="Q427" s="14">
        <f t="shared" si="99"/>
        <v>1</v>
      </c>
      <c r="R427" s="422">
        <f t="shared" si="100"/>
        <v>6</v>
      </c>
      <c r="S427" s="423">
        <f t="shared" si="101"/>
        <v>86.770709759999988</v>
      </c>
      <c r="T427" s="422">
        <f t="shared" si="102"/>
        <v>33.190923618878102</v>
      </c>
      <c r="U427" s="423">
        <f t="shared" si="103"/>
        <v>2.8800000000000003</v>
      </c>
      <c r="V427" s="317"/>
      <c r="W427" s="322">
        <f t="shared" si="93"/>
        <v>14.030524799999998</v>
      </c>
      <c r="X427" s="397">
        <f t="shared" si="94"/>
        <v>2.982067298005231E-2</v>
      </c>
      <c r="Y427" s="398">
        <f t="shared" si="95"/>
        <v>14.246154879999997</v>
      </c>
      <c r="Z427" s="396">
        <f t="shared" si="96"/>
        <v>1.4910336490026266E-2</v>
      </c>
    </row>
    <row r="428" spans="1:26" ht="15.75">
      <c r="A428" s="320"/>
      <c r="B428" s="24"/>
      <c r="C428" s="372" t="s">
        <v>152</v>
      </c>
      <c r="D428" s="10">
        <v>70</v>
      </c>
      <c r="E428" s="10" t="s">
        <v>14</v>
      </c>
      <c r="F428" s="10">
        <v>170</v>
      </c>
      <c r="G428" s="10" t="s">
        <v>14</v>
      </c>
      <c r="H428" s="10">
        <v>5</v>
      </c>
      <c r="I428" s="10"/>
      <c r="J428" s="10"/>
      <c r="K428" s="61"/>
      <c r="L428" s="435">
        <f t="shared" si="97"/>
        <v>17.886538999999999</v>
      </c>
      <c r="M428" s="436">
        <v>6000</v>
      </c>
      <c r="N428" s="423">
        <f t="shared" si="98"/>
        <v>107.31923399999999</v>
      </c>
      <c r="O428" s="12">
        <v>1</v>
      </c>
      <c r="P428" s="13">
        <v>1</v>
      </c>
      <c r="Q428" s="14">
        <f t="shared" si="99"/>
        <v>1</v>
      </c>
      <c r="R428" s="422">
        <f t="shared" si="100"/>
        <v>6</v>
      </c>
      <c r="S428" s="423">
        <f t="shared" si="101"/>
        <v>107.31923399999999</v>
      </c>
      <c r="T428" s="422">
        <f t="shared" si="102"/>
        <v>26.835823297061552</v>
      </c>
      <c r="U428" s="423">
        <f t="shared" si="103"/>
        <v>2.88</v>
      </c>
      <c r="V428" s="317"/>
      <c r="W428" s="322">
        <f t="shared" si="93"/>
        <v>17.212695</v>
      </c>
      <c r="X428" s="397">
        <f t="shared" si="94"/>
        <v>3.7673246903718982E-2</v>
      </c>
      <c r="Y428" s="398">
        <f t="shared" si="95"/>
        <v>17.549617000000001</v>
      </c>
      <c r="Z428" s="396">
        <f t="shared" si="96"/>
        <v>1.8836623451859436E-2</v>
      </c>
    </row>
    <row r="429" spans="1:26" ht="15.75">
      <c r="A429" s="320"/>
      <c r="B429" s="24"/>
      <c r="C429" s="372" t="s">
        <v>152</v>
      </c>
      <c r="D429" s="10">
        <v>70</v>
      </c>
      <c r="E429" s="10" t="s">
        <v>14</v>
      </c>
      <c r="F429" s="10">
        <v>170</v>
      </c>
      <c r="G429" s="10" t="s">
        <v>14</v>
      </c>
      <c r="H429" s="10">
        <v>6</v>
      </c>
      <c r="I429" s="10"/>
      <c r="J429" s="10"/>
      <c r="K429" s="61"/>
      <c r="L429" s="435">
        <f t="shared" si="97"/>
        <v>21.235016160000001</v>
      </c>
      <c r="M429" s="436">
        <v>6000</v>
      </c>
      <c r="N429" s="423">
        <f t="shared" si="98"/>
        <v>127.41009696</v>
      </c>
      <c r="O429" s="12">
        <v>1</v>
      </c>
      <c r="P429" s="13">
        <v>1</v>
      </c>
      <c r="Q429" s="14">
        <f t="shared" si="99"/>
        <v>1</v>
      </c>
      <c r="R429" s="422">
        <f t="shared" si="100"/>
        <v>6</v>
      </c>
      <c r="S429" s="423">
        <f t="shared" si="101"/>
        <v>127.41009696</v>
      </c>
      <c r="T429" s="422">
        <f t="shared" si="102"/>
        <v>22.6041739918318</v>
      </c>
      <c r="U429" s="423">
        <f t="shared" si="103"/>
        <v>2.88</v>
      </c>
      <c r="V429" s="317"/>
      <c r="W429" s="322">
        <f t="shared" si="93"/>
        <v>20.264680800000001</v>
      </c>
      <c r="X429" s="397">
        <f t="shared" si="94"/>
        <v>4.5695061058055764E-2</v>
      </c>
      <c r="Y429" s="398">
        <f t="shared" si="95"/>
        <v>20.749848480000001</v>
      </c>
      <c r="Z429" s="396">
        <f t="shared" si="96"/>
        <v>2.2847530529027882E-2</v>
      </c>
    </row>
    <row r="430" spans="1:26" ht="15.75">
      <c r="A430" s="320"/>
      <c r="B430" s="24"/>
      <c r="C430" s="372" t="s">
        <v>152</v>
      </c>
      <c r="D430" s="10">
        <v>70</v>
      </c>
      <c r="E430" s="10" t="s">
        <v>14</v>
      </c>
      <c r="F430" s="10">
        <v>180</v>
      </c>
      <c r="G430" s="10" t="s">
        <v>14</v>
      </c>
      <c r="H430" s="10">
        <v>2</v>
      </c>
      <c r="I430" s="10"/>
      <c r="J430" s="10"/>
      <c r="K430" s="61"/>
      <c r="L430" s="435">
        <f t="shared" si="97"/>
        <v>7.6974462399999997</v>
      </c>
      <c r="M430" s="436">
        <v>6000</v>
      </c>
      <c r="N430" s="423">
        <f t="shared" si="98"/>
        <v>46.184677440000002</v>
      </c>
      <c r="O430" s="12">
        <v>1</v>
      </c>
      <c r="P430" s="13">
        <v>1</v>
      </c>
      <c r="Q430" s="14">
        <f t="shared" si="99"/>
        <v>1</v>
      </c>
      <c r="R430" s="422">
        <f t="shared" si="100"/>
        <v>6</v>
      </c>
      <c r="S430" s="423">
        <f t="shared" si="101"/>
        <v>46.184677440000002</v>
      </c>
      <c r="T430" s="422">
        <f t="shared" si="102"/>
        <v>64.956608258169538</v>
      </c>
      <c r="U430" s="423">
        <f t="shared" si="103"/>
        <v>3.0000000000000004</v>
      </c>
      <c r="V430" s="317"/>
      <c r="W430" s="322">
        <f t="shared" si="93"/>
        <v>7.5896311999999995</v>
      </c>
      <c r="X430" s="397">
        <f t="shared" si="94"/>
        <v>1.4006598635237788E-2</v>
      </c>
      <c r="Y430" s="398">
        <f t="shared" si="95"/>
        <v>7.6435387199999996</v>
      </c>
      <c r="Z430" s="396">
        <f t="shared" si="96"/>
        <v>7.003299317618894E-3</v>
      </c>
    </row>
    <row r="431" spans="1:26" ht="15.75">
      <c r="A431" s="320"/>
      <c r="B431" s="24"/>
      <c r="C431" s="372" t="s">
        <v>152</v>
      </c>
      <c r="D431" s="10">
        <v>70</v>
      </c>
      <c r="E431" s="10" t="s">
        <v>14</v>
      </c>
      <c r="F431" s="10">
        <v>180</v>
      </c>
      <c r="G431" s="10" t="s">
        <v>14</v>
      </c>
      <c r="H431" s="10">
        <v>2.5</v>
      </c>
      <c r="I431" s="10"/>
      <c r="J431" s="10"/>
      <c r="K431" s="61"/>
      <c r="L431" s="435">
        <f t="shared" si="97"/>
        <v>9.5741347500000007</v>
      </c>
      <c r="M431" s="436">
        <v>6000</v>
      </c>
      <c r="N431" s="423">
        <f t="shared" si="98"/>
        <v>57.444808500000008</v>
      </c>
      <c r="O431" s="12">
        <v>1</v>
      </c>
      <c r="P431" s="13">
        <v>1</v>
      </c>
      <c r="Q431" s="14">
        <f t="shared" si="99"/>
        <v>1</v>
      </c>
      <c r="R431" s="422">
        <f t="shared" si="100"/>
        <v>6</v>
      </c>
      <c r="S431" s="423">
        <f t="shared" si="101"/>
        <v>57.444808500000008</v>
      </c>
      <c r="T431" s="422">
        <f t="shared" si="102"/>
        <v>52.22404040218882</v>
      </c>
      <c r="U431" s="423">
        <f t="shared" si="103"/>
        <v>3</v>
      </c>
      <c r="V431" s="317"/>
      <c r="W431" s="322">
        <f t="shared" si="93"/>
        <v>9.4056737500000001</v>
      </c>
      <c r="X431" s="397">
        <f t="shared" si="94"/>
        <v>1.7595428140386282E-2</v>
      </c>
      <c r="Y431" s="398">
        <f t="shared" si="95"/>
        <v>9.4899042500000004</v>
      </c>
      <c r="Z431" s="396">
        <f t="shared" si="96"/>
        <v>8.7977140701931411E-3</v>
      </c>
    </row>
    <row r="432" spans="1:26" ht="15.75">
      <c r="A432" s="320"/>
      <c r="B432" s="24"/>
      <c r="C432" s="372" t="s">
        <v>152</v>
      </c>
      <c r="D432" s="10">
        <v>70</v>
      </c>
      <c r="E432" s="10" t="s">
        <v>14</v>
      </c>
      <c r="F432" s="10">
        <v>180</v>
      </c>
      <c r="G432" s="10" t="s">
        <v>14</v>
      </c>
      <c r="H432" s="10">
        <v>3</v>
      </c>
      <c r="I432" s="10"/>
      <c r="J432" s="10"/>
      <c r="K432" s="61"/>
      <c r="L432" s="435">
        <f t="shared" si="97"/>
        <v>11.43175404</v>
      </c>
      <c r="M432" s="436">
        <v>6000</v>
      </c>
      <c r="N432" s="423">
        <f t="shared" si="98"/>
        <v>68.590524239999993</v>
      </c>
      <c r="O432" s="12">
        <v>1</v>
      </c>
      <c r="P432" s="13">
        <v>1</v>
      </c>
      <c r="Q432" s="14">
        <f t="shared" si="99"/>
        <v>1</v>
      </c>
      <c r="R432" s="422">
        <f t="shared" si="100"/>
        <v>6</v>
      </c>
      <c r="S432" s="423">
        <f t="shared" si="101"/>
        <v>68.590524239999993</v>
      </c>
      <c r="T432" s="422">
        <f t="shared" si="102"/>
        <v>43.737819957504968</v>
      </c>
      <c r="U432" s="423">
        <f t="shared" si="103"/>
        <v>3</v>
      </c>
      <c r="V432" s="317"/>
      <c r="W432" s="322">
        <f t="shared" si="93"/>
        <v>11.1891702</v>
      </c>
      <c r="X432" s="397">
        <f t="shared" si="94"/>
        <v>2.1220176637040344E-2</v>
      </c>
      <c r="Y432" s="398">
        <f t="shared" si="95"/>
        <v>11.31046212</v>
      </c>
      <c r="Z432" s="396">
        <f t="shared" si="96"/>
        <v>1.0610088318520061E-2</v>
      </c>
    </row>
    <row r="433" spans="1:26" ht="15.75">
      <c r="A433" s="320"/>
      <c r="B433" s="24"/>
      <c r="C433" s="372" t="s">
        <v>152</v>
      </c>
      <c r="D433" s="10">
        <v>70</v>
      </c>
      <c r="E433" s="10" t="s">
        <v>14</v>
      </c>
      <c r="F433" s="10">
        <v>180</v>
      </c>
      <c r="G433" s="10" t="s">
        <v>14</v>
      </c>
      <c r="H433" s="10">
        <v>3.5</v>
      </c>
      <c r="I433" s="10"/>
      <c r="J433" s="10"/>
      <c r="K433" s="61"/>
      <c r="L433" s="435">
        <f t="shared" si="97"/>
        <v>13.270304109999998</v>
      </c>
      <c r="M433" s="436">
        <v>6000</v>
      </c>
      <c r="N433" s="423">
        <f t="shared" si="98"/>
        <v>79.621824659999987</v>
      </c>
      <c r="O433" s="12">
        <v>1</v>
      </c>
      <c r="P433" s="13">
        <v>1</v>
      </c>
      <c r="Q433" s="14">
        <f t="shared" si="99"/>
        <v>1</v>
      </c>
      <c r="R433" s="422">
        <f t="shared" si="100"/>
        <v>6</v>
      </c>
      <c r="S433" s="423">
        <f t="shared" si="101"/>
        <v>79.621824659999987</v>
      </c>
      <c r="T433" s="422">
        <f t="shared" si="102"/>
        <v>37.678111658588065</v>
      </c>
      <c r="U433" s="423">
        <f t="shared" si="103"/>
        <v>3.0000000000000004</v>
      </c>
      <c r="V433" s="317"/>
      <c r="W433" s="322">
        <f t="shared" si="93"/>
        <v>12.940120549999998</v>
      </c>
      <c r="X433" s="397">
        <f t="shared" si="94"/>
        <v>2.4881386083020263E-2</v>
      </c>
      <c r="Y433" s="398">
        <f t="shared" si="95"/>
        <v>13.105212329999999</v>
      </c>
      <c r="Z433" s="396">
        <f t="shared" si="96"/>
        <v>1.2440693041510076E-2</v>
      </c>
    </row>
    <row r="434" spans="1:26" ht="15.75">
      <c r="A434" s="320"/>
      <c r="B434" s="24"/>
      <c r="C434" s="372" t="s">
        <v>152</v>
      </c>
      <c r="D434" s="10">
        <v>70</v>
      </c>
      <c r="E434" s="10" t="s">
        <v>14</v>
      </c>
      <c r="F434" s="10">
        <v>180</v>
      </c>
      <c r="G434" s="10" t="s">
        <v>14</v>
      </c>
      <c r="H434" s="10">
        <v>4</v>
      </c>
      <c r="I434" s="10"/>
      <c r="J434" s="10"/>
      <c r="K434" s="61"/>
      <c r="L434" s="435">
        <f t="shared" si="97"/>
        <v>15.089784959999998</v>
      </c>
      <c r="M434" s="436">
        <v>6000</v>
      </c>
      <c r="N434" s="423">
        <f t="shared" si="98"/>
        <v>90.538709759999989</v>
      </c>
      <c r="O434" s="12">
        <v>1</v>
      </c>
      <c r="P434" s="13">
        <v>1</v>
      </c>
      <c r="Q434" s="14">
        <f t="shared" si="99"/>
        <v>1</v>
      </c>
      <c r="R434" s="422">
        <f t="shared" si="100"/>
        <v>6</v>
      </c>
      <c r="S434" s="423">
        <f t="shared" si="101"/>
        <v>90.538709759999989</v>
      </c>
      <c r="T434" s="422">
        <f t="shared" si="102"/>
        <v>33.134998366471095</v>
      </c>
      <c r="U434" s="423">
        <f t="shared" si="103"/>
        <v>3</v>
      </c>
      <c r="V434" s="317"/>
      <c r="W434" s="322">
        <f t="shared" si="93"/>
        <v>14.658524799999999</v>
      </c>
      <c r="X434" s="397">
        <f t="shared" si="94"/>
        <v>2.8579609394248084E-2</v>
      </c>
      <c r="Y434" s="398">
        <f t="shared" si="95"/>
        <v>14.874154879999997</v>
      </c>
      <c r="Z434" s="396">
        <f t="shared" si="96"/>
        <v>1.4289804697124042E-2</v>
      </c>
    </row>
    <row r="435" spans="1:26" ht="15.75">
      <c r="A435" s="320"/>
      <c r="B435" s="24"/>
      <c r="C435" s="372" t="s">
        <v>152</v>
      </c>
      <c r="D435" s="10">
        <v>70</v>
      </c>
      <c r="E435" s="10" t="s">
        <v>14</v>
      </c>
      <c r="F435" s="10">
        <v>180</v>
      </c>
      <c r="G435" s="10" t="s">
        <v>14</v>
      </c>
      <c r="H435" s="10">
        <v>5</v>
      </c>
      <c r="I435" s="10"/>
      <c r="J435" s="10"/>
      <c r="K435" s="61"/>
      <c r="L435" s="435">
        <f t="shared" si="97"/>
        <v>18.671538999999999</v>
      </c>
      <c r="M435" s="436">
        <v>6000</v>
      </c>
      <c r="N435" s="423">
        <f t="shared" si="98"/>
        <v>112.029234</v>
      </c>
      <c r="O435" s="12">
        <v>1</v>
      </c>
      <c r="P435" s="13">
        <v>1</v>
      </c>
      <c r="Q435" s="14">
        <f t="shared" si="99"/>
        <v>1</v>
      </c>
      <c r="R435" s="422">
        <f t="shared" si="100"/>
        <v>6</v>
      </c>
      <c r="S435" s="423">
        <f t="shared" si="101"/>
        <v>112.029234</v>
      </c>
      <c r="T435" s="422">
        <f t="shared" si="102"/>
        <v>26.77872456041251</v>
      </c>
      <c r="U435" s="423">
        <f t="shared" si="103"/>
        <v>3.0000000000000004</v>
      </c>
      <c r="V435" s="317"/>
      <c r="W435" s="322">
        <f t="shared" si="93"/>
        <v>17.997695</v>
      </c>
      <c r="X435" s="397">
        <f t="shared" si="94"/>
        <v>3.6089365745373136E-2</v>
      </c>
      <c r="Y435" s="398">
        <f t="shared" si="95"/>
        <v>18.334617000000001</v>
      </c>
      <c r="Z435" s="396">
        <f t="shared" si="96"/>
        <v>1.8044682872686457E-2</v>
      </c>
    </row>
    <row r="436" spans="1:26" ht="15.75">
      <c r="A436" s="320"/>
      <c r="B436" s="24"/>
      <c r="C436" s="372" t="s">
        <v>152</v>
      </c>
      <c r="D436" s="10">
        <v>70</v>
      </c>
      <c r="E436" s="10" t="s">
        <v>14</v>
      </c>
      <c r="F436" s="10">
        <v>180</v>
      </c>
      <c r="G436" s="10" t="s">
        <v>14</v>
      </c>
      <c r="H436" s="10">
        <v>6</v>
      </c>
      <c r="I436" s="10"/>
      <c r="J436" s="10"/>
      <c r="K436" s="61"/>
      <c r="L436" s="435">
        <f t="shared" si="97"/>
        <v>22.177016160000001</v>
      </c>
      <c r="M436" s="436">
        <v>6000</v>
      </c>
      <c r="N436" s="423">
        <f t="shared" si="98"/>
        <v>133.06209695999999</v>
      </c>
      <c r="O436" s="12">
        <v>1</v>
      </c>
      <c r="P436" s="13">
        <v>1</v>
      </c>
      <c r="Q436" s="14">
        <f t="shared" si="99"/>
        <v>1</v>
      </c>
      <c r="R436" s="422">
        <f t="shared" si="100"/>
        <v>6</v>
      </c>
      <c r="S436" s="423">
        <f t="shared" si="101"/>
        <v>133.06209695999999</v>
      </c>
      <c r="T436" s="422">
        <f t="shared" si="102"/>
        <v>22.545864438780296</v>
      </c>
      <c r="U436" s="423">
        <f t="shared" si="103"/>
        <v>2.9999999999999996</v>
      </c>
      <c r="V436" s="317"/>
      <c r="W436" s="322">
        <f t="shared" si="93"/>
        <v>21.206680800000001</v>
      </c>
      <c r="X436" s="397">
        <f t="shared" si="94"/>
        <v>4.3754098973430189E-2</v>
      </c>
      <c r="Y436" s="398">
        <f t="shared" si="95"/>
        <v>21.691848480000001</v>
      </c>
      <c r="Z436" s="396">
        <f t="shared" si="96"/>
        <v>2.1877049486715094E-2</v>
      </c>
    </row>
    <row r="437" spans="1:26" ht="15.75">
      <c r="A437" s="320"/>
      <c r="B437" s="24"/>
      <c r="C437" s="372" t="s">
        <v>152</v>
      </c>
      <c r="D437" s="10">
        <v>70</v>
      </c>
      <c r="E437" s="10" t="s">
        <v>14</v>
      </c>
      <c r="F437" s="10">
        <v>190</v>
      </c>
      <c r="G437" s="10" t="s">
        <v>14</v>
      </c>
      <c r="H437" s="10">
        <v>2</v>
      </c>
      <c r="I437" s="10"/>
      <c r="J437" s="10"/>
      <c r="K437" s="61"/>
      <c r="L437" s="435">
        <f t="shared" si="97"/>
        <v>8.0114462399999997</v>
      </c>
      <c r="M437" s="436">
        <v>6000</v>
      </c>
      <c r="N437" s="423">
        <f t="shared" si="98"/>
        <v>48.068677440000002</v>
      </c>
      <c r="O437" s="12">
        <v>1</v>
      </c>
      <c r="P437" s="13">
        <v>1</v>
      </c>
      <c r="Q437" s="14">
        <f t="shared" si="99"/>
        <v>1</v>
      </c>
      <c r="R437" s="422">
        <f t="shared" si="100"/>
        <v>6</v>
      </c>
      <c r="S437" s="423">
        <f t="shared" si="101"/>
        <v>48.068677440000002</v>
      </c>
      <c r="T437" s="422">
        <f t="shared" si="102"/>
        <v>64.907132173428906</v>
      </c>
      <c r="U437" s="423">
        <f t="shared" si="103"/>
        <v>3.1200000000000006</v>
      </c>
      <c r="V437" s="317"/>
      <c r="W437" s="322">
        <f t="shared" si="93"/>
        <v>7.9036311999999995</v>
      </c>
      <c r="X437" s="397">
        <f t="shared" si="94"/>
        <v>1.3457625099160597E-2</v>
      </c>
      <c r="Y437" s="398">
        <f t="shared" si="95"/>
        <v>7.9575387199999996</v>
      </c>
      <c r="Z437" s="396">
        <f t="shared" si="96"/>
        <v>6.7288125495803541E-3</v>
      </c>
    </row>
    <row r="438" spans="1:26" ht="15.75">
      <c r="A438" s="320"/>
      <c r="B438" s="24"/>
      <c r="C438" s="372" t="s">
        <v>152</v>
      </c>
      <c r="D438" s="10">
        <v>70</v>
      </c>
      <c r="E438" s="10" t="s">
        <v>14</v>
      </c>
      <c r="F438" s="10">
        <v>190</v>
      </c>
      <c r="G438" s="10" t="s">
        <v>14</v>
      </c>
      <c r="H438" s="10">
        <v>2.5</v>
      </c>
      <c r="I438" s="10"/>
      <c r="J438" s="10"/>
      <c r="K438" s="61"/>
      <c r="L438" s="435">
        <f t="shared" si="97"/>
        <v>9.966634749999999</v>
      </c>
      <c r="M438" s="436">
        <v>6000</v>
      </c>
      <c r="N438" s="423">
        <f t="shared" si="98"/>
        <v>59.79980849999999</v>
      </c>
      <c r="O438" s="12">
        <v>1</v>
      </c>
      <c r="P438" s="13">
        <v>1</v>
      </c>
      <c r="Q438" s="14">
        <f t="shared" si="99"/>
        <v>1</v>
      </c>
      <c r="R438" s="422">
        <f t="shared" si="100"/>
        <v>6</v>
      </c>
      <c r="S438" s="423">
        <f t="shared" si="101"/>
        <v>59.79980849999999</v>
      </c>
      <c r="T438" s="422">
        <f t="shared" si="102"/>
        <v>52.174080122681332</v>
      </c>
      <c r="U438" s="423">
        <f t="shared" si="103"/>
        <v>3.1199999999999997</v>
      </c>
      <c r="V438" s="317"/>
      <c r="W438" s="322">
        <f t="shared" si="93"/>
        <v>9.7981737499999983</v>
      </c>
      <c r="X438" s="397">
        <f t="shared" si="94"/>
        <v>1.6902495599128931E-2</v>
      </c>
      <c r="Y438" s="398">
        <f t="shared" si="95"/>
        <v>9.8824042499999987</v>
      </c>
      <c r="Z438" s="396">
        <f t="shared" si="96"/>
        <v>8.4512477995645208E-3</v>
      </c>
    </row>
    <row r="439" spans="1:26" ht="15.75">
      <c r="A439" s="320"/>
      <c r="B439" s="24"/>
      <c r="C439" s="372" t="s">
        <v>152</v>
      </c>
      <c r="D439" s="10">
        <v>70</v>
      </c>
      <c r="E439" s="10" t="s">
        <v>14</v>
      </c>
      <c r="F439" s="10">
        <v>190</v>
      </c>
      <c r="G439" s="10" t="s">
        <v>14</v>
      </c>
      <c r="H439" s="10">
        <v>3</v>
      </c>
      <c r="I439" s="10"/>
      <c r="J439" s="10"/>
      <c r="K439" s="61"/>
      <c r="L439" s="435">
        <f t="shared" si="97"/>
        <v>11.90275404</v>
      </c>
      <c r="M439" s="436">
        <v>6000</v>
      </c>
      <c r="N439" s="423">
        <f t="shared" si="98"/>
        <v>71.416524240000001</v>
      </c>
      <c r="O439" s="12">
        <v>1</v>
      </c>
      <c r="P439" s="13">
        <v>1</v>
      </c>
      <c r="Q439" s="14">
        <f t="shared" si="99"/>
        <v>1</v>
      </c>
      <c r="R439" s="422">
        <f t="shared" si="100"/>
        <v>6</v>
      </c>
      <c r="S439" s="423">
        <f t="shared" si="101"/>
        <v>71.416524240000001</v>
      </c>
      <c r="T439" s="422">
        <f t="shared" si="102"/>
        <v>43.687368339504062</v>
      </c>
      <c r="U439" s="423">
        <f t="shared" si="103"/>
        <v>3.1200000000000006</v>
      </c>
      <c r="V439" s="317"/>
      <c r="W439" s="322">
        <f t="shared" si="93"/>
        <v>11.6601702</v>
      </c>
      <c r="X439" s="397">
        <f t="shared" si="94"/>
        <v>2.0380479944790975E-2</v>
      </c>
      <c r="Y439" s="398">
        <f t="shared" si="95"/>
        <v>11.78146212</v>
      </c>
      <c r="Z439" s="396">
        <f t="shared" si="96"/>
        <v>1.0190239972395432E-2</v>
      </c>
    </row>
    <row r="440" spans="1:26" ht="15.75">
      <c r="A440" s="320"/>
      <c r="B440" s="24"/>
      <c r="C440" s="372" t="s">
        <v>152</v>
      </c>
      <c r="D440" s="10">
        <v>70</v>
      </c>
      <c r="E440" s="10" t="s">
        <v>14</v>
      </c>
      <c r="F440" s="10">
        <v>190</v>
      </c>
      <c r="G440" s="10" t="s">
        <v>14</v>
      </c>
      <c r="H440" s="10">
        <v>3.5</v>
      </c>
      <c r="I440" s="10"/>
      <c r="J440" s="10"/>
      <c r="K440" s="61"/>
      <c r="L440" s="435">
        <f t="shared" si="97"/>
        <v>13.819804109999998</v>
      </c>
      <c r="M440" s="436">
        <v>6000</v>
      </c>
      <c r="N440" s="423">
        <f t="shared" si="98"/>
        <v>82.918824659999984</v>
      </c>
      <c r="O440" s="12">
        <v>1</v>
      </c>
      <c r="P440" s="13">
        <v>1</v>
      </c>
      <c r="Q440" s="14">
        <f t="shared" si="99"/>
        <v>1</v>
      </c>
      <c r="R440" s="422">
        <f t="shared" si="100"/>
        <v>6</v>
      </c>
      <c r="S440" s="423">
        <f t="shared" si="101"/>
        <v>82.918824659999984</v>
      </c>
      <c r="T440" s="422">
        <f t="shared" si="102"/>
        <v>37.627161417123737</v>
      </c>
      <c r="U440" s="423">
        <f t="shared" si="103"/>
        <v>3.1199999999999997</v>
      </c>
      <c r="V440" s="317"/>
      <c r="W440" s="322">
        <f t="shared" si="93"/>
        <v>13.489620549999998</v>
      </c>
      <c r="X440" s="397">
        <f t="shared" si="94"/>
        <v>2.3892057902693442E-2</v>
      </c>
      <c r="Y440" s="398">
        <f t="shared" si="95"/>
        <v>13.654712329999999</v>
      </c>
      <c r="Z440" s="396">
        <f t="shared" si="96"/>
        <v>1.1946028951346666E-2</v>
      </c>
    </row>
    <row r="441" spans="1:26" ht="15.75">
      <c r="A441" s="320"/>
      <c r="B441" s="24"/>
      <c r="C441" s="372" t="s">
        <v>152</v>
      </c>
      <c r="D441" s="10">
        <v>70</v>
      </c>
      <c r="E441" s="10" t="s">
        <v>14</v>
      </c>
      <c r="F441" s="10">
        <v>190</v>
      </c>
      <c r="G441" s="10" t="s">
        <v>14</v>
      </c>
      <c r="H441" s="10">
        <v>4</v>
      </c>
      <c r="I441" s="10"/>
      <c r="J441" s="10"/>
      <c r="K441" s="61"/>
      <c r="L441" s="435">
        <f t="shared" si="97"/>
        <v>15.717784959999998</v>
      </c>
      <c r="M441" s="436">
        <v>6000</v>
      </c>
      <c r="N441" s="423">
        <f t="shared" si="98"/>
        <v>94.30670975999999</v>
      </c>
      <c r="O441" s="12">
        <v>1</v>
      </c>
      <c r="P441" s="13">
        <v>1</v>
      </c>
      <c r="Q441" s="14">
        <f t="shared" si="99"/>
        <v>1</v>
      </c>
      <c r="R441" s="422">
        <f t="shared" si="100"/>
        <v>6</v>
      </c>
      <c r="S441" s="423">
        <f t="shared" si="101"/>
        <v>94.30670975999999</v>
      </c>
      <c r="T441" s="422">
        <f t="shared" si="102"/>
        <v>33.083542071821299</v>
      </c>
      <c r="U441" s="423">
        <f t="shared" si="103"/>
        <v>3.12</v>
      </c>
      <c r="V441" s="317"/>
      <c r="W441" s="322">
        <f t="shared" si="93"/>
        <v>15.286524799999999</v>
      </c>
      <c r="X441" s="397">
        <f t="shared" si="94"/>
        <v>2.7437718552423718E-2</v>
      </c>
      <c r="Y441" s="398">
        <f t="shared" si="95"/>
        <v>15.502154879999997</v>
      </c>
      <c r="Z441" s="396">
        <f t="shared" si="96"/>
        <v>1.371885927621197E-2</v>
      </c>
    </row>
    <row r="442" spans="1:26" ht="15.75">
      <c r="A442" s="320"/>
      <c r="B442" s="24"/>
      <c r="C442" s="372" t="s">
        <v>152</v>
      </c>
      <c r="D442" s="10">
        <v>70</v>
      </c>
      <c r="E442" s="10" t="s">
        <v>14</v>
      </c>
      <c r="F442" s="10">
        <v>190</v>
      </c>
      <c r="G442" s="10" t="s">
        <v>14</v>
      </c>
      <c r="H442" s="10">
        <v>5</v>
      </c>
      <c r="I442" s="10"/>
      <c r="J442" s="10"/>
      <c r="K442" s="61"/>
      <c r="L442" s="435">
        <f t="shared" si="97"/>
        <v>19.456538999999999</v>
      </c>
      <c r="M442" s="436">
        <v>6000</v>
      </c>
      <c r="N442" s="423">
        <f t="shared" si="98"/>
        <v>116.739234</v>
      </c>
      <c r="O442" s="12">
        <v>1</v>
      </c>
      <c r="P442" s="13">
        <v>1</v>
      </c>
      <c r="Q442" s="14">
        <f t="shared" si="99"/>
        <v>1</v>
      </c>
      <c r="R442" s="422">
        <f t="shared" si="100"/>
        <v>6</v>
      </c>
      <c r="S442" s="423">
        <f t="shared" si="101"/>
        <v>116.739234</v>
      </c>
      <c r="T442" s="422">
        <f t="shared" si="102"/>
        <v>26.726233273039981</v>
      </c>
      <c r="U442" s="423">
        <f t="shared" si="103"/>
        <v>3.12</v>
      </c>
      <c r="V442" s="317"/>
      <c r="W442" s="322">
        <f t="shared" si="93"/>
        <v>18.782695</v>
      </c>
      <c r="X442" s="397">
        <f t="shared" si="94"/>
        <v>3.4633292180073716E-2</v>
      </c>
      <c r="Y442" s="398">
        <f t="shared" si="95"/>
        <v>19.119617000000002</v>
      </c>
      <c r="Z442" s="396">
        <f t="shared" si="96"/>
        <v>1.7316646090036802E-2</v>
      </c>
    </row>
    <row r="443" spans="1:26" ht="15.75">
      <c r="A443" s="320"/>
      <c r="B443" s="24"/>
      <c r="C443" s="372" t="s">
        <v>152</v>
      </c>
      <c r="D443" s="10">
        <v>70</v>
      </c>
      <c r="E443" s="10" t="s">
        <v>14</v>
      </c>
      <c r="F443" s="10">
        <v>190</v>
      </c>
      <c r="G443" s="10" t="s">
        <v>14</v>
      </c>
      <c r="H443" s="10">
        <v>6</v>
      </c>
      <c r="I443" s="10"/>
      <c r="J443" s="10"/>
      <c r="K443" s="61"/>
      <c r="L443" s="435">
        <f t="shared" si="97"/>
        <v>23.119016160000001</v>
      </c>
      <c r="M443" s="436">
        <v>6000</v>
      </c>
      <c r="N443" s="423">
        <f t="shared" si="98"/>
        <v>138.71409696000001</v>
      </c>
      <c r="O443" s="12">
        <v>1</v>
      </c>
      <c r="P443" s="13">
        <v>1</v>
      </c>
      <c r="Q443" s="14">
        <f t="shared" si="99"/>
        <v>1</v>
      </c>
      <c r="R443" s="422">
        <f t="shared" si="100"/>
        <v>6</v>
      </c>
      <c r="S443" s="423">
        <f t="shared" si="101"/>
        <v>138.71409696000001</v>
      </c>
      <c r="T443" s="422">
        <f t="shared" si="102"/>
        <v>22.49230661033458</v>
      </c>
      <c r="U443" s="423">
        <f t="shared" si="103"/>
        <v>3.12</v>
      </c>
      <c r="V443" s="317"/>
      <c r="W443" s="322">
        <f t="shared" si="93"/>
        <v>22.148680800000001</v>
      </c>
      <c r="X443" s="397">
        <f t="shared" si="94"/>
        <v>4.1971308523018003E-2</v>
      </c>
      <c r="Y443" s="398">
        <f t="shared" si="95"/>
        <v>22.633848480000001</v>
      </c>
      <c r="Z443" s="396">
        <f t="shared" si="96"/>
        <v>2.0985654261509001E-2</v>
      </c>
    </row>
    <row r="444" spans="1:26" ht="15.75">
      <c r="A444" s="320"/>
      <c r="B444" s="24"/>
      <c r="C444" s="372" t="s">
        <v>152</v>
      </c>
      <c r="D444" s="10">
        <v>70</v>
      </c>
      <c r="E444" s="10" t="s">
        <v>14</v>
      </c>
      <c r="F444" s="10">
        <v>200</v>
      </c>
      <c r="G444" s="10" t="s">
        <v>14</v>
      </c>
      <c r="H444" s="10">
        <v>2</v>
      </c>
      <c r="I444" s="10"/>
      <c r="J444" s="10"/>
      <c r="K444" s="61"/>
      <c r="L444" s="435">
        <f t="shared" si="97"/>
        <v>8.3254462399999998</v>
      </c>
      <c r="M444" s="436">
        <v>6000</v>
      </c>
      <c r="N444" s="423">
        <f t="shared" si="98"/>
        <v>49.952677440000002</v>
      </c>
      <c r="O444" s="12">
        <v>1</v>
      </c>
      <c r="P444" s="13">
        <v>1</v>
      </c>
      <c r="Q444" s="14">
        <f t="shared" si="99"/>
        <v>1</v>
      </c>
      <c r="R444" s="422">
        <f t="shared" si="100"/>
        <v>6</v>
      </c>
      <c r="S444" s="423">
        <f t="shared" si="101"/>
        <v>49.952677440000002</v>
      </c>
      <c r="T444" s="422">
        <f t="shared" si="102"/>
        <v>64.86138813863748</v>
      </c>
      <c r="U444" s="423">
        <f t="shared" si="103"/>
        <v>3.24</v>
      </c>
      <c r="V444" s="317"/>
      <c r="W444" s="322">
        <f t="shared" si="93"/>
        <v>8.2176311999999996</v>
      </c>
      <c r="X444" s="397">
        <f t="shared" si="94"/>
        <v>1.2950061401153179E-2</v>
      </c>
      <c r="Y444" s="398">
        <f t="shared" si="95"/>
        <v>8.2715387199999988</v>
      </c>
      <c r="Z444" s="396">
        <f t="shared" si="96"/>
        <v>6.475030700576756E-3</v>
      </c>
    </row>
    <row r="445" spans="1:26" ht="15.75">
      <c r="A445" s="320"/>
      <c r="B445" s="24"/>
      <c r="C445" s="372" t="s">
        <v>152</v>
      </c>
      <c r="D445" s="10">
        <v>70</v>
      </c>
      <c r="E445" s="10" t="s">
        <v>14</v>
      </c>
      <c r="F445" s="10">
        <v>200</v>
      </c>
      <c r="G445" s="10" t="s">
        <v>14</v>
      </c>
      <c r="H445" s="10">
        <v>2.5</v>
      </c>
      <c r="I445" s="10"/>
      <c r="J445" s="10"/>
      <c r="K445" s="61"/>
      <c r="L445" s="435">
        <f t="shared" si="97"/>
        <v>10.359134749999999</v>
      </c>
      <c r="M445" s="436">
        <v>6000</v>
      </c>
      <c r="N445" s="423">
        <f t="shared" si="98"/>
        <v>62.154808499999994</v>
      </c>
      <c r="O445" s="12">
        <v>1</v>
      </c>
      <c r="P445" s="13">
        <v>1</v>
      </c>
      <c r="Q445" s="14">
        <f t="shared" si="99"/>
        <v>1</v>
      </c>
      <c r="R445" s="422">
        <f t="shared" si="100"/>
        <v>6</v>
      </c>
      <c r="S445" s="423">
        <f t="shared" si="101"/>
        <v>62.154808499999994</v>
      </c>
      <c r="T445" s="422">
        <f t="shared" si="102"/>
        <v>52.12790575969678</v>
      </c>
      <c r="U445" s="423">
        <f t="shared" si="103"/>
        <v>3.24</v>
      </c>
      <c r="V445" s="317"/>
      <c r="W445" s="322">
        <f t="shared" si="93"/>
        <v>10.190673749999998</v>
      </c>
      <c r="X445" s="397">
        <f t="shared" si="94"/>
        <v>1.6262072467007949E-2</v>
      </c>
      <c r="Y445" s="398">
        <f t="shared" si="95"/>
        <v>10.274904249999999</v>
      </c>
      <c r="Z445" s="396">
        <f t="shared" si="96"/>
        <v>8.1310362335039743E-3</v>
      </c>
    </row>
    <row r="446" spans="1:26" ht="15.75">
      <c r="A446" s="320"/>
      <c r="B446" s="24"/>
      <c r="C446" s="372" t="s">
        <v>152</v>
      </c>
      <c r="D446" s="10">
        <v>70</v>
      </c>
      <c r="E446" s="10" t="s">
        <v>14</v>
      </c>
      <c r="F446" s="10">
        <v>200</v>
      </c>
      <c r="G446" s="10" t="s">
        <v>14</v>
      </c>
      <c r="H446" s="10">
        <v>3</v>
      </c>
      <c r="I446" s="10"/>
      <c r="J446" s="10"/>
      <c r="K446" s="61"/>
      <c r="L446" s="435">
        <f t="shared" si="97"/>
        <v>12.37375404</v>
      </c>
      <c r="M446" s="436">
        <v>6000</v>
      </c>
      <c r="N446" s="423">
        <f t="shared" si="98"/>
        <v>74.242524239999995</v>
      </c>
      <c r="O446" s="12">
        <v>1</v>
      </c>
      <c r="P446" s="13">
        <v>1</v>
      </c>
      <c r="Q446" s="14">
        <f t="shared" si="99"/>
        <v>1</v>
      </c>
      <c r="R446" s="422">
        <f t="shared" si="100"/>
        <v>6</v>
      </c>
      <c r="S446" s="423">
        <f t="shared" si="101"/>
        <v>74.242524239999995</v>
      </c>
      <c r="T446" s="422">
        <f t="shared" si="102"/>
        <v>43.640757546527084</v>
      </c>
      <c r="U446" s="423">
        <f t="shared" si="103"/>
        <v>3.2399999999999993</v>
      </c>
      <c r="V446" s="317"/>
      <c r="W446" s="322">
        <f t="shared" si="93"/>
        <v>12.1311702</v>
      </c>
      <c r="X446" s="397">
        <f t="shared" si="94"/>
        <v>1.960470841878803E-2</v>
      </c>
      <c r="Y446" s="398">
        <f t="shared" si="95"/>
        <v>12.252462120000001</v>
      </c>
      <c r="Z446" s="396">
        <f t="shared" si="96"/>
        <v>9.8023542093939042E-3</v>
      </c>
    </row>
    <row r="447" spans="1:26" ht="15.75">
      <c r="A447" s="320"/>
      <c r="B447" s="24"/>
      <c r="C447" s="372" t="s">
        <v>152</v>
      </c>
      <c r="D447" s="10">
        <v>70</v>
      </c>
      <c r="E447" s="10" t="s">
        <v>14</v>
      </c>
      <c r="F447" s="10">
        <v>200</v>
      </c>
      <c r="G447" s="10" t="s">
        <v>14</v>
      </c>
      <c r="H447" s="10">
        <v>3.5</v>
      </c>
      <c r="I447" s="10"/>
      <c r="J447" s="10"/>
      <c r="K447" s="61"/>
      <c r="L447" s="435">
        <f t="shared" si="97"/>
        <v>14.369304109999998</v>
      </c>
      <c r="M447" s="436">
        <v>6000</v>
      </c>
      <c r="N447" s="423">
        <f t="shared" si="98"/>
        <v>86.215824659999981</v>
      </c>
      <c r="O447" s="12">
        <v>1</v>
      </c>
      <c r="P447" s="13">
        <v>1</v>
      </c>
      <c r="Q447" s="14">
        <f t="shared" si="99"/>
        <v>1</v>
      </c>
      <c r="R447" s="422">
        <f t="shared" si="100"/>
        <v>6</v>
      </c>
      <c r="S447" s="423">
        <f t="shared" si="101"/>
        <v>86.215824659999981</v>
      </c>
      <c r="T447" s="422">
        <f t="shared" si="102"/>
        <v>37.580107976432835</v>
      </c>
      <c r="U447" s="423">
        <f t="shared" si="103"/>
        <v>3.24</v>
      </c>
      <c r="V447" s="317"/>
      <c r="W447" s="322">
        <f t="shared" si="93"/>
        <v>14.039120549999998</v>
      </c>
      <c r="X447" s="397">
        <f t="shared" si="94"/>
        <v>2.2978395994153633E-2</v>
      </c>
      <c r="Y447" s="398">
        <f t="shared" si="95"/>
        <v>14.204212329999999</v>
      </c>
      <c r="Z447" s="396">
        <f t="shared" si="96"/>
        <v>1.1489197997076817E-2</v>
      </c>
    </row>
    <row r="448" spans="1:26" ht="15.75">
      <c r="A448" s="320"/>
      <c r="B448" s="24"/>
      <c r="C448" s="372" t="s">
        <v>152</v>
      </c>
      <c r="D448" s="10">
        <v>70</v>
      </c>
      <c r="E448" s="10" t="s">
        <v>14</v>
      </c>
      <c r="F448" s="10">
        <v>200</v>
      </c>
      <c r="G448" s="10" t="s">
        <v>14</v>
      </c>
      <c r="H448" s="10">
        <v>4</v>
      </c>
      <c r="I448" s="10"/>
      <c r="J448" s="10"/>
      <c r="K448" s="61"/>
      <c r="L448" s="435">
        <f t="shared" si="97"/>
        <v>16.34578496</v>
      </c>
      <c r="M448" s="436">
        <v>6000</v>
      </c>
      <c r="N448" s="423">
        <f t="shared" si="98"/>
        <v>98.074709760000005</v>
      </c>
      <c r="O448" s="12">
        <v>1</v>
      </c>
      <c r="P448" s="13">
        <v>1</v>
      </c>
      <c r="Q448" s="14">
        <f t="shared" si="99"/>
        <v>1</v>
      </c>
      <c r="R448" s="422">
        <f t="shared" si="100"/>
        <v>6</v>
      </c>
      <c r="S448" s="423">
        <f t="shared" si="101"/>
        <v>98.074709760000005</v>
      </c>
      <c r="T448" s="422">
        <f t="shared" si="102"/>
        <v>33.036039647006348</v>
      </c>
      <c r="U448" s="423">
        <f t="shared" si="103"/>
        <v>3.2400000000000007</v>
      </c>
      <c r="V448" s="317"/>
      <c r="W448" s="322">
        <f t="shared" si="93"/>
        <v>15.914524799999999</v>
      </c>
      <c r="X448" s="397">
        <f t="shared" si="94"/>
        <v>2.638356989617463E-2</v>
      </c>
      <c r="Y448" s="398">
        <f t="shared" si="95"/>
        <v>16.130154879999999</v>
      </c>
      <c r="Z448" s="396">
        <f t="shared" si="96"/>
        <v>1.3191784948087371E-2</v>
      </c>
    </row>
    <row r="449" spans="1:26" ht="15.75">
      <c r="A449" s="320"/>
      <c r="B449" s="24"/>
      <c r="C449" s="372" t="s">
        <v>152</v>
      </c>
      <c r="D449" s="10">
        <v>70</v>
      </c>
      <c r="E449" s="10" t="s">
        <v>14</v>
      </c>
      <c r="F449" s="10">
        <v>200</v>
      </c>
      <c r="G449" s="10" t="s">
        <v>14</v>
      </c>
      <c r="H449" s="10">
        <v>5</v>
      </c>
      <c r="I449" s="10"/>
      <c r="J449" s="10"/>
      <c r="K449" s="61"/>
      <c r="L449" s="435">
        <f t="shared" si="97"/>
        <v>20.241539</v>
      </c>
      <c r="M449" s="436">
        <v>6000</v>
      </c>
      <c r="N449" s="423">
        <f t="shared" si="98"/>
        <v>121.44923399999999</v>
      </c>
      <c r="O449" s="12">
        <v>1</v>
      </c>
      <c r="P449" s="13">
        <v>1</v>
      </c>
      <c r="Q449" s="14">
        <f t="shared" si="99"/>
        <v>1</v>
      </c>
      <c r="R449" s="422">
        <f t="shared" si="100"/>
        <v>6</v>
      </c>
      <c r="S449" s="423">
        <f t="shared" si="101"/>
        <v>121.44923399999999</v>
      </c>
      <c r="T449" s="422">
        <f t="shared" si="102"/>
        <v>26.677813381680117</v>
      </c>
      <c r="U449" s="423">
        <f t="shared" si="103"/>
        <v>3.2399999999999993</v>
      </c>
      <c r="V449" s="317"/>
      <c r="W449" s="322">
        <f t="shared" si="93"/>
        <v>19.567695000000001</v>
      </c>
      <c r="X449" s="397">
        <f t="shared" si="94"/>
        <v>3.3290156445120012E-2</v>
      </c>
      <c r="Y449" s="398">
        <f t="shared" si="95"/>
        <v>19.904617000000002</v>
      </c>
      <c r="Z449" s="396">
        <f t="shared" si="96"/>
        <v>1.6645078222559895E-2</v>
      </c>
    </row>
    <row r="450" spans="1:26" ht="15.75">
      <c r="A450" s="320"/>
      <c r="B450" s="24"/>
      <c r="C450" s="372" t="s">
        <v>152</v>
      </c>
      <c r="D450" s="10">
        <v>70</v>
      </c>
      <c r="E450" s="10" t="s">
        <v>14</v>
      </c>
      <c r="F450" s="10">
        <v>200</v>
      </c>
      <c r="G450" s="10" t="s">
        <v>14</v>
      </c>
      <c r="H450" s="10">
        <v>6</v>
      </c>
      <c r="I450" s="10"/>
      <c r="J450" s="10"/>
      <c r="K450" s="61"/>
      <c r="L450" s="435">
        <f t="shared" si="97"/>
        <v>24.061016160000001</v>
      </c>
      <c r="M450" s="436">
        <v>6000</v>
      </c>
      <c r="N450" s="423">
        <f t="shared" si="98"/>
        <v>144.36609695999999</v>
      </c>
      <c r="O450" s="12">
        <v>1</v>
      </c>
      <c r="P450" s="13">
        <v>1</v>
      </c>
      <c r="Q450" s="14">
        <f t="shared" si="99"/>
        <v>1</v>
      </c>
      <c r="R450" s="422">
        <f t="shared" si="100"/>
        <v>6</v>
      </c>
      <c r="S450" s="423">
        <f t="shared" si="101"/>
        <v>144.36609695999999</v>
      </c>
      <c r="T450" s="422">
        <f t="shared" si="102"/>
        <v>22.442942409793883</v>
      </c>
      <c r="U450" s="423">
        <f t="shared" si="103"/>
        <v>3.2399999999999993</v>
      </c>
      <c r="V450" s="317"/>
      <c r="W450" s="322">
        <f t="shared" si="93"/>
        <v>23.090680800000001</v>
      </c>
      <c r="X450" s="397">
        <f t="shared" si="94"/>
        <v>4.0328112227160373E-2</v>
      </c>
      <c r="Y450" s="398">
        <f t="shared" si="95"/>
        <v>23.575848480000001</v>
      </c>
      <c r="Z450" s="396">
        <f t="shared" si="96"/>
        <v>2.0164056113580187E-2</v>
      </c>
    </row>
    <row r="451" spans="1:26" ht="15.75">
      <c r="A451" s="320"/>
      <c r="B451" s="24"/>
      <c r="C451" s="372" t="s">
        <v>152</v>
      </c>
      <c r="D451" s="10">
        <v>75</v>
      </c>
      <c r="E451" s="10" t="s">
        <v>14</v>
      </c>
      <c r="F451" s="10">
        <v>125</v>
      </c>
      <c r="G451" s="10" t="s">
        <v>14</v>
      </c>
      <c r="H451" s="10">
        <v>2</v>
      </c>
      <c r="I451" s="10"/>
      <c r="J451" s="10"/>
      <c r="K451" s="61"/>
      <c r="L451" s="435">
        <f t="shared" si="97"/>
        <v>6.1274462400000003</v>
      </c>
      <c r="M451" s="436">
        <v>6000</v>
      </c>
      <c r="N451" s="423">
        <f t="shared" si="98"/>
        <v>36.76467744</v>
      </c>
      <c r="O451" s="12">
        <v>1</v>
      </c>
      <c r="P451" s="13">
        <v>1</v>
      </c>
      <c r="Q451" s="14">
        <f t="shared" si="99"/>
        <v>1</v>
      </c>
      <c r="R451" s="422">
        <f t="shared" si="100"/>
        <v>6</v>
      </c>
      <c r="S451" s="423">
        <f t="shared" si="101"/>
        <v>36.76467744</v>
      </c>
      <c r="T451" s="422">
        <f t="shared" si="102"/>
        <v>65.280050502736032</v>
      </c>
      <c r="U451" s="423">
        <f t="shared" si="103"/>
        <v>2.4</v>
      </c>
      <c r="V451" s="317"/>
      <c r="W451" s="322">
        <f t="shared" si="93"/>
        <v>6.0196312000000001</v>
      </c>
      <c r="X451" s="397">
        <f t="shared" si="94"/>
        <v>1.7595428140386282E-2</v>
      </c>
      <c r="Y451" s="398">
        <f t="shared" si="95"/>
        <v>6.0735387200000002</v>
      </c>
      <c r="Z451" s="396">
        <f t="shared" si="96"/>
        <v>8.7977140701931411E-3</v>
      </c>
    </row>
    <row r="452" spans="1:26" ht="15.75">
      <c r="A452" s="320"/>
      <c r="B452" s="24"/>
      <c r="C452" s="372" t="s">
        <v>152</v>
      </c>
      <c r="D452" s="10">
        <v>75</v>
      </c>
      <c r="E452" s="10" t="s">
        <v>14</v>
      </c>
      <c r="F452" s="10">
        <v>125</v>
      </c>
      <c r="G452" s="10" t="s">
        <v>14</v>
      </c>
      <c r="H452" s="10">
        <v>2.5</v>
      </c>
      <c r="I452" s="10"/>
      <c r="J452" s="10"/>
      <c r="K452" s="61"/>
      <c r="L452" s="435">
        <f t="shared" si="97"/>
        <v>7.6116347499999994</v>
      </c>
      <c r="M452" s="436">
        <v>6000</v>
      </c>
      <c r="N452" s="423">
        <f t="shared" si="98"/>
        <v>45.669808500000002</v>
      </c>
      <c r="O452" s="12">
        <v>1</v>
      </c>
      <c r="P452" s="13">
        <v>1</v>
      </c>
      <c r="Q452" s="14">
        <f t="shared" si="99"/>
        <v>1</v>
      </c>
      <c r="R452" s="422">
        <f t="shared" si="100"/>
        <v>6</v>
      </c>
      <c r="S452" s="423">
        <f t="shared" si="101"/>
        <v>45.669808500000002</v>
      </c>
      <c r="T452" s="422">
        <f t="shared" si="102"/>
        <v>52.551129046227558</v>
      </c>
      <c r="U452" s="423">
        <f t="shared" si="103"/>
        <v>2.4000000000000004</v>
      </c>
      <c r="V452" s="317"/>
      <c r="W452" s="322">
        <f t="shared" ref="W452:W515" si="104">(D452+F452-2*H452)*2*H452*7.85/1000-0.8584*5*H452*H452*7.85/1000</f>
        <v>7.4431737499999997</v>
      </c>
      <c r="X452" s="397">
        <f t="shared" ref="X452:X515" si="105">(1-W452/L452)</f>
        <v>2.2132039375641344E-2</v>
      </c>
      <c r="Y452" s="398">
        <f t="shared" si="95"/>
        <v>7.52740425</v>
      </c>
      <c r="Z452" s="396">
        <f t="shared" si="96"/>
        <v>1.1066019687820616E-2</v>
      </c>
    </row>
    <row r="453" spans="1:26" ht="15.75">
      <c r="A453" s="320"/>
      <c r="B453" s="24"/>
      <c r="C453" s="372" t="s">
        <v>152</v>
      </c>
      <c r="D453" s="10">
        <v>75</v>
      </c>
      <c r="E453" s="10" t="s">
        <v>14</v>
      </c>
      <c r="F453" s="10">
        <v>125</v>
      </c>
      <c r="G453" s="10" t="s">
        <v>14</v>
      </c>
      <c r="H453" s="10">
        <v>3</v>
      </c>
      <c r="I453" s="10"/>
      <c r="J453" s="10"/>
      <c r="K453" s="61"/>
      <c r="L453" s="435">
        <f t="shared" si="97"/>
        <v>9.0767540399999991</v>
      </c>
      <c r="M453" s="436">
        <v>6000</v>
      </c>
      <c r="N453" s="423">
        <f t="shared" si="98"/>
        <v>54.460524239999991</v>
      </c>
      <c r="O453" s="12">
        <v>1</v>
      </c>
      <c r="P453" s="13">
        <v>1</v>
      </c>
      <c r="Q453" s="14">
        <f t="shared" si="99"/>
        <v>1</v>
      </c>
      <c r="R453" s="422">
        <f t="shared" si="100"/>
        <v>6</v>
      </c>
      <c r="S453" s="423">
        <f t="shared" si="101"/>
        <v>54.460524239999991</v>
      </c>
      <c r="T453" s="422">
        <f t="shared" si="102"/>
        <v>44.068617287331499</v>
      </c>
      <c r="U453" s="423">
        <f t="shared" si="103"/>
        <v>2.3999999999999995</v>
      </c>
      <c r="V453" s="317"/>
      <c r="W453" s="322">
        <f t="shared" si="104"/>
        <v>8.8341701999999991</v>
      </c>
      <c r="X453" s="397">
        <f t="shared" si="105"/>
        <v>2.6725836012628124E-2</v>
      </c>
      <c r="Y453" s="398">
        <f t="shared" si="95"/>
        <v>8.95546212</v>
      </c>
      <c r="Z453" s="396">
        <f t="shared" si="96"/>
        <v>1.3362918006313951E-2</v>
      </c>
    </row>
    <row r="454" spans="1:26" ht="15.75">
      <c r="A454" s="320"/>
      <c r="B454" s="24"/>
      <c r="C454" s="372" t="s">
        <v>152</v>
      </c>
      <c r="D454" s="10">
        <v>75</v>
      </c>
      <c r="E454" s="10" t="s">
        <v>14</v>
      </c>
      <c r="F454" s="10">
        <v>125</v>
      </c>
      <c r="G454" s="10" t="s">
        <v>14</v>
      </c>
      <c r="H454" s="10">
        <v>3.5</v>
      </c>
      <c r="I454" s="10"/>
      <c r="J454" s="10"/>
      <c r="K454" s="61"/>
      <c r="L454" s="435">
        <f t="shared" si="97"/>
        <v>10.522804109999999</v>
      </c>
      <c r="M454" s="436">
        <v>6000</v>
      </c>
      <c r="N454" s="423">
        <f t="shared" si="98"/>
        <v>63.136824659999995</v>
      </c>
      <c r="O454" s="12">
        <v>1</v>
      </c>
      <c r="P454" s="13">
        <v>1</v>
      </c>
      <c r="Q454" s="14">
        <f t="shared" si="99"/>
        <v>1</v>
      </c>
      <c r="R454" s="422">
        <f t="shared" si="100"/>
        <v>6</v>
      </c>
      <c r="S454" s="423">
        <f t="shared" si="101"/>
        <v>63.136824659999995</v>
      </c>
      <c r="T454" s="422">
        <f t="shared" si="102"/>
        <v>38.012681393533995</v>
      </c>
      <c r="U454" s="423">
        <f t="shared" si="103"/>
        <v>2.4</v>
      </c>
      <c r="V454" s="317"/>
      <c r="W454" s="322">
        <f t="shared" si="104"/>
        <v>10.192620549999999</v>
      </c>
      <c r="X454" s="397">
        <f t="shared" si="105"/>
        <v>3.1377906169157033E-2</v>
      </c>
      <c r="Y454" s="398">
        <f t="shared" si="95"/>
        <v>10.35771233</v>
      </c>
      <c r="Z454" s="396">
        <f t="shared" si="96"/>
        <v>1.5688953084578405E-2</v>
      </c>
    </row>
    <row r="455" spans="1:26" ht="15.75">
      <c r="A455" s="320"/>
      <c r="B455" s="24"/>
      <c r="C455" s="372" t="s">
        <v>152</v>
      </c>
      <c r="D455" s="10">
        <v>75</v>
      </c>
      <c r="E455" s="10" t="s">
        <v>14</v>
      </c>
      <c r="F455" s="10">
        <v>125</v>
      </c>
      <c r="G455" s="10" t="s">
        <v>14</v>
      </c>
      <c r="H455" s="10">
        <v>4</v>
      </c>
      <c r="I455" s="10"/>
      <c r="J455" s="10"/>
      <c r="K455" s="61"/>
      <c r="L455" s="435">
        <f t="shared" si="97"/>
        <v>11.949784959999999</v>
      </c>
      <c r="M455" s="436">
        <v>6000</v>
      </c>
      <c r="N455" s="423">
        <f t="shared" si="98"/>
        <v>71.69870976</v>
      </c>
      <c r="O455" s="12">
        <v>1</v>
      </c>
      <c r="P455" s="13">
        <v>1</v>
      </c>
      <c r="Q455" s="14">
        <f t="shared" si="99"/>
        <v>1</v>
      </c>
      <c r="R455" s="422">
        <f t="shared" si="100"/>
        <v>6</v>
      </c>
      <c r="S455" s="423">
        <f t="shared" si="101"/>
        <v>71.69870976</v>
      </c>
      <c r="T455" s="422">
        <f t="shared" si="102"/>
        <v>33.473405700515642</v>
      </c>
      <c r="U455" s="423">
        <f t="shared" si="103"/>
        <v>2.4000000000000004</v>
      </c>
      <c r="V455" s="317"/>
      <c r="W455" s="322">
        <f t="shared" si="104"/>
        <v>11.5185248</v>
      </c>
      <c r="X455" s="397">
        <f t="shared" si="105"/>
        <v>3.6089365745373136E-2</v>
      </c>
      <c r="Y455" s="398">
        <f t="shared" si="95"/>
        <v>11.734154879999998</v>
      </c>
      <c r="Z455" s="396">
        <f t="shared" si="96"/>
        <v>1.8044682872686679E-2</v>
      </c>
    </row>
    <row r="456" spans="1:26" ht="15.75">
      <c r="A456" s="320"/>
      <c r="B456" s="24"/>
      <c r="C456" s="372" t="s">
        <v>152</v>
      </c>
      <c r="D456" s="10">
        <v>75</v>
      </c>
      <c r="E456" s="10" t="s">
        <v>14</v>
      </c>
      <c r="F456" s="10">
        <v>125</v>
      </c>
      <c r="G456" s="10" t="s">
        <v>14</v>
      </c>
      <c r="H456" s="10">
        <v>5</v>
      </c>
      <c r="I456" s="10"/>
      <c r="J456" s="10"/>
      <c r="K456" s="61"/>
      <c r="L456" s="435">
        <f t="shared" si="97"/>
        <v>14.746538999999999</v>
      </c>
      <c r="M456" s="436">
        <v>6000</v>
      </c>
      <c r="N456" s="423">
        <f t="shared" si="98"/>
        <v>88.479233999999991</v>
      </c>
      <c r="O456" s="12">
        <v>1</v>
      </c>
      <c r="P456" s="13">
        <v>1</v>
      </c>
      <c r="Q456" s="14">
        <f t="shared" si="99"/>
        <v>1</v>
      </c>
      <c r="R456" s="422">
        <f t="shared" si="100"/>
        <v>6</v>
      </c>
      <c r="S456" s="423">
        <f t="shared" si="101"/>
        <v>88.479233999999991</v>
      </c>
      <c r="T456" s="422">
        <f t="shared" si="102"/>
        <v>27.125008790198162</v>
      </c>
      <c r="U456" s="423">
        <f t="shared" si="103"/>
        <v>2.4</v>
      </c>
      <c r="V456" s="317"/>
      <c r="W456" s="322">
        <f t="shared" si="104"/>
        <v>14.072695</v>
      </c>
      <c r="X456" s="397">
        <f t="shared" si="105"/>
        <v>4.5695061058055653E-2</v>
      </c>
      <c r="Y456" s="398">
        <f t="shared" si="95"/>
        <v>14.409616999999999</v>
      </c>
      <c r="Z456" s="396">
        <f t="shared" si="96"/>
        <v>2.2847530529027882E-2</v>
      </c>
    </row>
    <row r="457" spans="1:26" ht="15.75">
      <c r="A457" s="320"/>
      <c r="B457" s="24"/>
      <c r="C457" s="372" t="s">
        <v>152</v>
      </c>
      <c r="D457" s="10">
        <v>75</v>
      </c>
      <c r="E457" s="10" t="s">
        <v>14</v>
      </c>
      <c r="F457" s="10">
        <v>125</v>
      </c>
      <c r="G457" s="10" t="s">
        <v>14</v>
      </c>
      <c r="H457" s="10">
        <v>6</v>
      </c>
      <c r="I457" s="10"/>
      <c r="J457" s="10"/>
      <c r="K457" s="61"/>
      <c r="L457" s="435">
        <f t="shared" si="97"/>
        <v>17.46701616</v>
      </c>
      <c r="M457" s="436">
        <v>6000</v>
      </c>
      <c r="N457" s="423">
        <f t="shared" si="98"/>
        <v>104.80209696</v>
      </c>
      <c r="O457" s="12">
        <v>1</v>
      </c>
      <c r="P457" s="13">
        <v>1</v>
      </c>
      <c r="Q457" s="14">
        <f t="shared" si="99"/>
        <v>1</v>
      </c>
      <c r="R457" s="422">
        <f t="shared" si="100"/>
        <v>6</v>
      </c>
      <c r="S457" s="423">
        <f t="shared" si="101"/>
        <v>104.80209696</v>
      </c>
      <c r="T457" s="422">
        <f t="shared" si="102"/>
        <v>22.900305142901981</v>
      </c>
      <c r="U457" s="423">
        <f t="shared" si="103"/>
        <v>2.4</v>
      </c>
      <c r="V457" s="317"/>
      <c r="W457" s="322">
        <f t="shared" si="104"/>
        <v>16.4966808</v>
      </c>
      <c r="X457" s="397">
        <f t="shared" si="105"/>
        <v>5.5552439587369107E-2</v>
      </c>
      <c r="Y457" s="398">
        <f t="shared" si="95"/>
        <v>16.98184848</v>
      </c>
      <c r="Z457" s="396">
        <f t="shared" si="96"/>
        <v>2.7776219793684609E-2</v>
      </c>
    </row>
    <row r="458" spans="1:26" ht="15.75">
      <c r="A458" s="320"/>
      <c r="B458" s="24"/>
      <c r="C458" s="372" t="s">
        <v>152</v>
      </c>
      <c r="D458" s="10">
        <v>80</v>
      </c>
      <c r="E458" s="10" t="s">
        <v>14</v>
      </c>
      <c r="F458" s="10">
        <v>90</v>
      </c>
      <c r="G458" s="10" t="s">
        <v>14</v>
      </c>
      <c r="H458" s="10">
        <v>2</v>
      </c>
      <c r="I458" s="10"/>
      <c r="J458" s="10"/>
      <c r="K458" s="61"/>
      <c r="L458" s="435">
        <f t="shared" si="97"/>
        <v>5.1854462400000001</v>
      </c>
      <c r="M458" s="436">
        <v>6000</v>
      </c>
      <c r="N458" s="423">
        <f t="shared" si="98"/>
        <v>31.112677439999999</v>
      </c>
      <c r="O458" s="12">
        <v>1</v>
      </c>
      <c r="P458" s="13">
        <v>1</v>
      </c>
      <c r="Q458" s="14">
        <f t="shared" si="99"/>
        <v>1</v>
      </c>
      <c r="R458" s="422">
        <f t="shared" si="100"/>
        <v>6</v>
      </c>
      <c r="S458" s="423">
        <f t="shared" si="101"/>
        <v>31.112677439999999</v>
      </c>
      <c r="T458" s="422">
        <f t="shared" si="102"/>
        <v>65.568127459749732</v>
      </c>
      <c r="U458" s="423">
        <f t="shared" si="103"/>
        <v>2.04</v>
      </c>
      <c r="V458" s="317"/>
      <c r="W458" s="322">
        <f t="shared" si="104"/>
        <v>5.0776311999999999</v>
      </c>
      <c r="X458" s="397">
        <f t="shared" si="105"/>
        <v>2.0791853778817759E-2</v>
      </c>
      <c r="Y458" s="398">
        <f t="shared" si="95"/>
        <v>5.13153872</v>
      </c>
      <c r="Z458" s="396">
        <f t="shared" si="96"/>
        <v>1.0395926889408824E-2</v>
      </c>
    </row>
    <row r="459" spans="1:26" ht="15.75">
      <c r="A459" s="320"/>
      <c r="B459" s="24"/>
      <c r="C459" s="372" t="s">
        <v>152</v>
      </c>
      <c r="D459" s="10">
        <v>80</v>
      </c>
      <c r="E459" s="10" t="s">
        <v>14</v>
      </c>
      <c r="F459" s="10">
        <v>90</v>
      </c>
      <c r="G459" s="10" t="s">
        <v>14</v>
      </c>
      <c r="H459" s="10">
        <v>3</v>
      </c>
      <c r="I459" s="10"/>
      <c r="J459" s="10"/>
      <c r="K459" s="61"/>
      <c r="L459" s="435">
        <f t="shared" si="97"/>
        <v>7.6637540399999997</v>
      </c>
      <c r="M459" s="436">
        <v>6000</v>
      </c>
      <c r="N459" s="423">
        <f t="shared" ref="N459:N522" si="106">L459*M459/1000</f>
        <v>45.982524239999996</v>
      </c>
      <c r="O459" s="12">
        <v>1</v>
      </c>
      <c r="P459" s="13">
        <v>1</v>
      </c>
      <c r="Q459" s="14">
        <f t="shared" ref="Q459:Q522" si="107">O459*P459</f>
        <v>1</v>
      </c>
      <c r="R459" s="422">
        <f t="shared" ref="R459:R522" si="108">M459*Q459/1000</f>
        <v>6</v>
      </c>
      <c r="S459" s="423">
        <f t="shared" ref="S459:S522" si="109">N459*Q459</f>
        <v>45.982524239999996</v>
      </c>
      <c r="T459" s="422">
        <f t="shared" ref="T459:T522" si="110">(D459+F459)*2/L459</f>
        <v>44.364680576309311</v>
      </c>
      <c r="U459" s="423">
        <f t="shared" ref="U459:U522" si="111">T459*S459/1000</f>
        <v>2.04</v>
      </c>
      <c r="V459" s="317"/>
      <c r="W459" s="322">
        <f t="shared" si="104"/>
        <v>7.4211701999999988</v>
      </c>
      <c r="X459" s="397">
        <f t="shared" si="105"/>
        <v>3.1653395807572204E-2</v>
      </c>
      <c r="Y459" s="398">
        <f t="shared" si="95"/>
        <v>7.5424621199999997</v>
      </c>
      <c r="Z459" s="396">
        <f t="shared" si="96"/>
        <v>1.5826697903786102E-2</v>
      </c>
    </row>
    <row r="460" spans="1:26" ht="15.75">
      <c r="A460" s="320"/>
      <c r="B460" s="24"/>
      <c r="C460" s="372" t="s">
        <v>152</v>
      </c>
      <c r="D460" s="10">
        <v>80</v>
      </c>
      <c r="E460" s="10" t="s">
        <v>14</v>
      </c>
      <c r="F460" s="10">
        <v>90</v>
      </c>
      <c r="G460" s="10" t="s">
        <v>14</v>
      </c>
      <c r="H460" s="10">
        <v>4</v>
      </c>
      <c r="I460" s="10"/>
      <c r="J460" s="10"/>
      <c r="K460" s="61"/>
      <c r="L460" s="435">
        <f t="shared" si="97"/>
        <v>10.06578496</v>
      </c>
      <c r="M460" s="436">
        <v>6000</v>
      </c>
      <c r="N460" s="423">
        <f t="shared" si="106"/>
        <v>60.394709759999998</v>
      </c>
      <c r="O460" s="12">
        <v>1</v>
      </c>
      <c r="P460" s="13">
        <v>1</v>
      </c>
      <c r="Q460" s="14">
        <f t="shared" si="107"/>
        <v>1</v>
      </c>
      <c r="R460" s="422">
        <f t="shared" si="108"/>
        <v>6</v>
      </c>
      <c r="S460" s="423">
        <f t="shared" si="109"/>
        <v>60.394709759999998</v>
      </c>
      <c r="T460" s="422">
        <f t="shared" si="110"/>
        <v>33.77779292435828</v>
      </c>
      <c r="U460" s="423">
        <f t="shared" si="111"/>
        <v>2.04</v>
      </c>
      <c r="V460" s="317"/>
      <c r="W460" s="322">
        <f t="shared" si="104"/>
        <v>9.6345248000000012</v>
      </c>
      <c r="X460" s="397">
        <f t="shared" si="105"/>
        <v>4.284416582648698E-2</v>
      </c>
      <c r="Y460" s="398">
        <f t="shared" si="95"/>
        <v>9.8501548799999998</v>
      </c>
      <c r="Z460" s="396">
        <f t="shared" si="96"/>
        <v>2.1422082913243545E-2</v>
      </c>
    </row>
    <row r="461" spans="1:26" ht="15.75">
      <c r="A461" s="320"/>
      <c r="B461" s="24"/>
      <c r="C461" s="372" t="s">
        <v>152</v>
      </c>
      <c r="D461" s="10">
        <v>80</v>
      </c>
      <c r="E461" s="10" t="s">
        <v>14</v>
      </c>
      <c r="F461" s="10">
        <v>90</v>
      </c>
      <c r="G461" s="10" t="s">
        <v>14</v>
      </c>
      <c r="H461" s="10">
        <v>5</v>
      </c>
      <c r="I461" s="10"/>
      <c r="J461" s="10"/>
      <c r="K461" s="61"/>
      <c r="L461" s="435">
        <f t="shared" si="97"/>
        <v>12.391539</v>
      </c>
      <c r="M461" s="436">
        <v>6000</v>
      </c>
      <c r="N461" s="423">
        <f t="shared" si="106"/>
        <v>74.349233999999996</v>
      </c>
      <c r="O461" s="12">
        <v>1</v>
      </c>
      <c r="P461" s="13">
        <v>1</v>
      </c>
      <c r="Q461" s="14">
        <f t="shared" si="107"/>
        <v>1</v>
      </c>
      <c r="R461" s="422">
        <f t="shared" si="108"/>
        <v>6</v>
      </c>
      <c r="S461" s="423">
        <f t="shared" si="109"/>
        <v>74.349233999999996</v>
      </c>
      <c r="T461" s="422">
        <f t="shared" si="110"/>
        <v>27.438076900698128</v>
      </c>
      <c r="U461" s="423">
        <f t="shared" si="111"/>
        <v>2.0399999999999996</v>
      </c>
      <c r="V461" s="317"/>
      <c r="W461" s="322">
        <f t="shared" si="104"/>
        <v>11.717695000000001</v>
      </c>
      <c r="X461" s="397">
        <f t="shared" si="105"/>
        <v>5.4379363209041132E-2</v>
      </c>
      <c r="Y461" s="398">
        <f t="shared" si="95"/>
        <v>12.054617</v>
      </c>
      <c r="Z461" s="396">
        <f t="shared" si="96"/>
        <v>2.7189681604520621E-2</v>
      </c>
    </row>
    <row r="462" spans="1:26" ht="15.75">
      <c r="A462" s="320"/>
      <c r="B462" s="24"/>
      <c r="C462" s="372" t="s">
        <v>152</v>
      </c>
      <c r="D462" s="10">
        <v>80</v>
      </c>
      <c r="E462" s="10" t="s">
        <v>14</v>
      </c>
      <c r="F462" s="10">
        <v>90</v>
      </c>
      <c r="G462" s="10" t="s">
        <v>14</v>
      </c>
      <c r="H462" s="10">
        <v>6</v>
      </c>
      <c r="I462" s="10"/>
      <c r="J462" s="10"/>
      <c r="K462" s="61"/>
      <c r="L462" s="435">
        <f t="shared" si="97"/>
        <v>14.641016159999998</v>
      </c>
      <c r="M462" s="436">
        <v>6000</v>
      </c>
      <c r="N462" s="423">
        <f t="shared" si="106"/>
        <v>87.846096959999983</v>
      </c>
      <c r="O462" s="12">
        <v>1</v>
      </c>
      <c r="P462" s="13">
        <v>1</v>
      </c>
      <c r="Q462" s="14">
        <f t="shared" si="107"/>
        <v>1</v>
      </c>
      <c r="R462" s="422">
        <f t="shared" si="108"/>
        <v>6</v>
      </c>
      <c r="S462" s="423">
        <f t="shared" si="109"/>
        <v>87.846096959999983</v>
      </c>
      <c r="T462" s="422">
        <f t="shared" si="110"/>
        <v>23.222431850659198</v>
      </c>
      <c r="U462" s="423">
        <f t="shared" si="111"/>
        <v>2.0399999999999996</v>
      </c>
      <c r="V462" s="317"/>
      <c r="W462" s="322">
        <f t="shared" si="104"/>
        <v>13.670680799999998</v>
      </c>
      <c r="X462" s="397">
        <f t="shared" si="105"/>
        <v>6.6275137558484909E-2</v>
      </c>
      <c r="Y462" s="398">
        <f t="shared" si="95"/>
        <v>14.155848479999998</v>
      </c>
      <c r="Z462" s="396">
        <f t="shared" si="96"/>
        <v>3.3137568779242454E-2</v>
      </c>
    </row>
    <row r="463" spans="1:26" ht="15.75">
      <c r="A463" s="320"/>
      <c r="B463" s="24"/>
      <c r="C463" s="372" t="s">
        <v>152</v>
      </c>
      <c r="D463" s="10">
        <v>80</v>
      </c>
      <c r="E463" s="10" t="s">
        <v>14</v>
      </c>
      <c r="F463" s="10">
        <v>100</v>
      </c>
      <c r="G463" s="10" t="s">
        <v>14</v>
      </c>
      <c r="H463" s="10">
        <v>2</v>
      </c>
      <c r="I463" s="10"/>
      <c r="J463" s="10"/>
      <c r="K463" s="61"/>
      <c r="L463" s="435">
        <f t="shared" si="97"/>
        <v>5.4994462400000002</v>
      </c>
      <c r="M463" s="436">
        <v>6000</v>
      </c>
      <c r="N463" s="423">
        <f t="shared" si="106"/>
        <v>32.996677439999999</v>
      </c>
      <c r="O463" s="12">
        <v>1</v>
      </c>
      <c r="P463" s="13">
        <v>1</v>
      </c>
      <c r="Q463" s="14">
        <f t="shared" si="107"/>
        <v>1</v>
      </c>
      <c r="R463" s="422">
        <f t="shared" si="108"/>
        <v>6</v>
      </c>
      <c r="S463" s="423">
        <f t="shared" si="109"/>
        <v>32.996677439999999</v>
      </c>
      <c r="T463" s="422">
        <f t="shared" si="110"/>
        <v>65.461136319790626</v>
      </c>
      <c r="U463" s="423">
        <f t="shared" si="111"/>
        <v>2.16</v>
      </c>
      <c r="V463" s="317"/>
      <c r="W463" s="322">
        <f t="shared" si="104"/>
        <v>5.3916312</v>
      </c>
      <c r="X463" s="397">
        <f t="shared" si="105"/>
        <v>1.960470841878803E-2</v>
      </c>
      <c r="Y463" s="398">
        <f t="shared" si="95"/>
        <v>5.4455387200000001</v>
      </c>
      <c r="Z463" s="396">
        <f t="shared" si="96"/>
        <v>9.8023542093940152E-3</v>
      </c>
    </row>
    <row r="464" spans="1:26" ht="15.75">
      <c r="A464" s="320"/>
      <c r="B464" s="24"/>
      <c r="C464" s="372" t="s">
        <v>152</v>
      </c>
      <c r="D464" s="10">
        <v>80</v>
      </c>
      <c r="E464" s="10" t="s">
        <v>14</v>
      </c>
      <c r="F464" s="10">
        <v>100</v>
      </c>
      <c r="G464" s="10" t="s">
        <v>14</v>
      </c>
      <c r="H464" s="10">
        <v>2.5</v>
      </c>
      <c r="I464" s="10"/>
      <c r="J464" s="10"/>
      <c r="K464" s="61"/>
      <c r="L464" s="435">
        <f t="shared" si="97"/>
        <v>6.8266347500000002</v>
      </c>
      <c r="M464" s="436">
        <v>6000</v>
      </c>
      <c r="N464" s="423">
        <f t="shared" si="106"/>
        <v>40.959808500000001</v>
      </c>
      <c r="O464" s="12">
        <v>1</v>
      </c>
      <c r="P464" s="13">
        <v>1</v>
      </c>
      <c r="Q464" s="14">
        <f t="shared" si="107"/>
        <v>1</v>
      </c>
      <c r="R464" s="422">
        <f t="shared" si="108"/>
        <v>6</v>
      </c>
      <c r="S464" s="423">
        <f t="shared" si="109"/>
        <v>40.959808500000001</v>
      </c>
      <c r="T464" s="422">
        <f t="shared" si="110"/>
        <v>52.73462154980534</v>
      </c>
      <c r="U464" s="423">
        <f t="shared" si="111"/>
        <v>2.16</v>
      </c>
      <c r="V464" s="317"/>
      <c r="W464" s="322">
        <f t="shared" si="104"/>
        <v>6.6581737500000004</v>
      </c>
      <c r="X464" s="397">
        <f t="shared" si="105"/>
        <v>2.4677019669171463E-2</v>
      </c>
      <c r="Y464" s="398">
        <f t="shared" si="95"/>
        <v>6.7424042500000008</v>
      </c>
      <c r="Z464" s="396">
        <f t="shared" si="96"/>
        <v>1.2338509834585731E-2</v>
      </c>
    </row>
    <row r="465" spans="1:26" ht="15.75">
      <c r="A465" s="320"/>
      <c r="B465" s="24"/>
      <c r="C465" s="372" t="s">
        <v>152</v>
      </c>
      <c r="D465" s="10">
        <v>80</v>
      </c>
      <c r="E465" s="10" t="s">
        <v>14</v>
      </c>
      <c r="F465" s="10">
        <v>100</v>
      </c>
      <c r="G465" s="10" t="s">
        <v>14</v>
      </c>
      <c r="H465" s="10">
        <v>3</v>
      </c>
      <c r="I465" s="10"/>
      <c r="J465" s="10"/>
      <c r="K465" s="61"/>
      <c r="L465" s="435">
        <f t="shared" si="97"/>
        <v>8.1347540399999989</v>
      </c>
      <c r="M465" s="436">
        <v>6000</v>
      </c>
      <c r="N465" s="423">
        <f t="shared" si="106"/>
        <v>48.80852423999999</v>
      </c>
      <c r="O465" s="12">
        <v>1</v>
      </c>
      <c r="P465" s="13">
        <v>1</v>
      </c>
      <c r="Q465" s="14">
        <f t="shared" si="107"/>
        <v>1</v>
      </c>
      <c r="R465" s="422">
        <f t="shared" si="108"/>
        <v>6</v>
      </c>
      <c r="S465" s="423">
        <f t="shared" si="109"/>
        <v>48.80852423999999</v>
      </c>
      <c r="T465" s="422">
        <f t="shared" si="110"/>
        <v>44.254564825170796</v>
      </c>
      <c r="U465" s="423">
        <f t="shared" si="111"/>
        <v>2.1599999999999997</v>
      </c>
      <c r="V465" s="317"/>
      <c r="W465" s="322">
        <f t="shared" si="104"/>
        <v>7.8921701999999989</v>
      </c>
      <c r="X465" s="397">
        <f t="shared" si="105"/>
        <v>2.9820672980052421E-2</v>
      </c>
      <c r="Y465" s="398">
        <f t="shared" si="95"/>
        <v>8.0134621199999998</v>
      </c>
      <c r="Z465" s="396">
        <f t="shared" si="96"/>
        <v>1.4910336490026044E-2</v>
      </c>
    </row>
    <row r="466" spans="1:26" ht="15.75">
      <c r="A466" s="320"/>
      <c r="B466" s="24"/>
      <c r="C466" s="372" t="s">
        <v>152</v>
      </c>
      <c r="D466" s="10">
        <v>80</v>
      </c>
      <c r="E466" s="10" t="s">
        <v>14</v>
      </c>
      <c r="F466" s="10">
        <v>100</v>
      </c>
      <c r="G466" s="10" t="s">
        <v>14</v>
      </c>
      <c r="H466" s="10">
        <v>3.5</v>
      </c>
      <c r="I466" s="10"/>
      <c r="J466" s="10"/>
      <c r="K466" s="61"/>
      <c r="L466" s="435">
        <f t="shared" si="97"/>
        <v>9.4238041100000007</v>
      </c>
      <c r="M466" s="436">
        <v>6000</v>
      </c>
      <c r="N466" s="423">
        <f t="shared" si="106"/>
        <v>56.542824660000008</v>
      </c>
      <c r="O466" s="12">
        <v>1</v>
      </c>
      <c r="P466" s="13">
        <v>1</v>
      </c>
      <c r="Q466" s="14">
        <f t="shared" si="107"/>
        <v>1</v>
      </c>
      <c r="R466" s="422">
        <f t="shared" si="108"/>
        <v>6</v>
      </c>
      <c r="S466" s="423">
        <f t="shared" si="109"/>
        <v>56.542824660000008</v>
      </c>
      <c r="T466" s="422">
        <f t="shared" si="110"/>
        <v>38.201133618427896</v>
      </c>
      <c r="U466" s="423">
        <f t="shared" si="111"/>
        <v>2.16</v>
      </c>
      <c r="V466" s="317"/>
      <c r="W466" s="322">
        <f t="shared" si="104"/>
        <v>9.0936205500000007</v>
      </c>
      <c r="X466" s="397">
        <f t="shared" si="105"/>
        <v>3.5037184150467193E-2</v>
      </c>
      <c r="Y466" s="398">
        <f t="shared" si="95"/>
        <v>9.2587123300000016</v>
      </c>
      <c r="Z466" s="396">
        <f t="shared" si="96"/>
        <v>1.7518592075233541E-2</v>
      </c>
    </row>
    <row r="467" spans="1:26" ht="15.75">
      <c r="A467" s="320"/>
      <c r="B467" s="24"/>
      <c r="C467" s="372" t="s">
        <v>152</v>
      </c>
      <c r="D467" s="10">
        <v>80</v>
      </c>
      <c r="E467" s="10" t="s">
        <v>14</v>
      </c>
      <c r="F467" s="10">
        <v>100</v>
      </c>
      <c r="G467" s="10" t="s">
        <v>14</v>
      </c>
      <c r="H467" s="10">
        <v>4</v>
      </c>
      <c r="I467" s="10"/>
      <c r="J467" s="10"/>
      <c r="K467" s="61"/>
      <c r="L467" s="435">
        <f t="shared" si="97"/>
        <v>10.69378496</v>
      </c>
      <c r="M467" s="436">
        <v>6000</v>
      </c>
      <c r="N467" s="423">
        <f t="shared" si="106"/>
        <v>64.162709759999998</v>
      </c>
      <c r="O467" s="12">
        <v>1</v>
      </c>
      <c r="P467" s="13">
        <v>1</v>
      </c>
      <c r="Q467" s="14">
        <f t="shared" si="107"/>
        <v>1</v>
      </c>
      <c r="R467" s="422">
        <f t="shared" si="108"/>
        <v>6</v>
      </c>
      <c r="S467" s="423">
        <f t="shared" si="109"/>
        <v>64.162709759999998</v>
      </c>
      <c r="T467" s="422">
        <f t="shared" si="110"/>
        <v>33.664413614690822</v>
      </c>
      <c r="U467" s="423">
        <f t="shared" si="111"/>
        <v>2.1599999999999997</v>
      </c>
      <c r="V467" s="317"/>
      <c r="W467" s="322">
        <f t="shared" si="104"/>
        <v>10.262524800000001</v>
      </c>
      <c r="X467" s="397">
        <f t="shared" si="105"/>
        <v>4.0328112227160262E-2</v>
      </c>
      <c r="Y467" s="398">
        <f t="shared" si="95"/>
        <v>10.47815488</v>
      </c>
      <c r="Z467" s="396">
        <f t="shared" si="96"/>
        <v>2.0164056113580187E-2</v>
      </c>
    </row>
    <row r="468" spans="1:26" ht="15.75">
      <c r="A468" s="320"/>
      <c r="B468" s="24"/>
      <c r="C468" s="372" t="s">
        <v>152</v>
      </c>
      <c r="D468" s="10">
        <v>80</v>
      </c>
      <c r="E468" s="10" t="s">
        <v>14</v>
      </c>
      <c r="F468" s="10">
        <v>100</v>
      </c>
      <c r="G468" s="10" t="s">
        <v>14</v>
      </c>
      <c r="H468" s="10">
        <v>5</v>
      </c>
      <c r="I468" s="10"/>
      <c r="J468" s="10"/>
      <c r="K468" s="61"/>
      <c r="L468" s="435">
        <f t="shared" si="97"/>
        <v>13.176539</v>
      </c>
      <c r="M468" s="436">
        <v>6000</v>
      </c>
      <c r="N468" s="423">
        <f t="shared" si="106"/>
        <v>79.059234000000004</v>
      </c>
      <c r="O468" s="12">
        <v>1</v>
      </c>
      <c r="P468" s="13">
        <v>1</v>
      </c>
      <c r="Q468" s="14">
        <f t="shared" si="107"/>
        <v>1</v>
      </c>
      <c r="R468" s="422">
        <f t="shared" si="108"/>
        <v>6</v>
      </c>
      <c r="S468" s="423">
        <f t="shared" si="109"/>
        <v>79.059234000000004</v>
      </c>
      <c r="T468" s="422">
        <f t="shared" si="110"/>
        <v>27.32128672028368</v>
      </c>
      <c r="U468" s="423">
        <f t="shared" si="111"/>
        <v>2.16</v>
      </c>
      <c r="V468" s="317"/>
      <c r="W468" s="322">
        <f t="shared" si="104"/>
        <v>12.502695000000001</v>
      </c>
      <c r="X468" s="397">
        <f t="shared" si="105"/>
        <v>5.1139680913174446E-2</v>
      </c>
      <c r="Y468" s="398">
        <f t="shared" ref="Y468:Y531" si="112">(D468+F468-2*H468)*2*H468*7.85/1000-0.8584*3*H468*H468*7.85/1000</f>
        <v>12.839617000000001</v>
      </c>
      <c r="Z468" s="396">
        <f t="shared" ref="Z468:Z531" si="113">1-Y468/L468</f>
        <v>2.5569840456587278E-2</v>
      </c>
    </row>
    <row r="469" spans="1:26" ht="15.75">
      <c r="A469" s="320"/>
      <c r="B469" s="24"/>
      <c r="C469" s="372" t="s">
        <v>152</v>
      </c>
      <c r="D469" s="10">
        <v>80</v>
      </c>
      <c r="E469" s="10" t="s">
        <v>14</v>
      </c>
      <c r="F469" s="10">
        <v>100</v>
      </c>
      <c r="G469" s="10" t="s">
        <v>14</v>
      </c>
      <c r="H469" s="10">
        <v>6</v>
      </c>
      <c r="I469" s="10"/>
      <c r="J469" s="10"/>
      <c r="K469" s="61"/>
      <c r="L469" s="435">
        <f t="shared" si="97"/>
        <v>15.583016159999998</v>
      </c>
      <c r="M469" s="436">
        <v>6000</v>
      </c>
      <c r="N469" s="423">
        <f t="shared" si="106"/>
        <v>93.498096959999984</v>
      </c>
      <c r="O469" s="12">
        <v>1</v>
      </c>
      <c r="P469" s="13">
        <v>1</v>
      </c>
      <c r="Q469" s="14">
        <f t="shared" si="107"/>
        <v>1</v>
      </c>
      <c r="R469" s="422">
        <f t="shared" si="108"/>
        <v>6</v>
      </c>
      <c r="S469" s="423">
        <f t="shared" si="109"/>
        <v>93.498096959999984</v>
      </c>
      <c r="T469" s="422">
        <f t="shared" si="110"/>
        <v>23.102074483121118</v>
      </c>
      <c r="U469" s="423">
        <f t="shared" si="111"/>
        <v>2.16</v>
      </c>
      <c r="V469" s="317"/>
      <c r="W469" s="322">
        <f t="shared" si="104"/>
        <v>14.612680799999998</v>
      </c>
      <c r="X469" s="397">
        <f t="shared" si="105"/>
        <v>6.226877711201706E-2</v>
      </c>
      <c r="Y469" s="398">
        <f t="shared" si="112"/>
        <v>15.097848479999998</v>
      </c>
      <c r="Z469" s="396">
        <f t="shared" si="113"/>
        <v>3.1134388556008585E-2</v>
      </c>
    </row>
    <row r="470" spans="1:26" ht="15.75">
      <c r="A470" s="320"/>
      <c r="B470" s="24"/>
      <c r="C470" s="372" t="s">
        <v>152</v>
      </c>
      <c r="D470" s="10">
        <v>80</v>
      </c>
      <c r="E470" s="10" t="s">
        <v>14</v>
      </c>
      <c r="F470" s="10">
        <v>110</v>
      </c>
      <c r="G470" s="10" t="s">
        <v>14</v>
      </c>
      <c r="H470" s="10">
        <v>2</v>
      </c>
      <c r="I470" s="10"/>
      <c r="J470" s="10"/>
      <c r="K470" s="61"/>
      <c r="L470" s="435">
        <f t="shared" ref="L470:L533" si="114">(D470+F470-2*H470)*2*H470*7.85/1000-0.8584*1*H470*H470*7.85/1000</f>
        <v>5.8134462400000002</v>
      </c>
      <c r="M470" s="436">
        <v>6000</v>
      </c>
      <c r="N470" s="423">
        <f t="shared" si="106"/>
        <v>34.880677439999999</v>
      </c>
      <c r="O470" s="12">
        <v>1</v>
      </c>
      <c r="P470" s="13">
        <v>1</v>
      </c>
      <c r="Q470" s="14">
        <f t="shared" si="107"/>
        <v>1</v>
      </c>
      <c r="R470" s="422">
        <f t="shared" si="108"/>
        <v>6</v>
      </c>
      <c r="S470" s="423">
        <f t="shared" si="109"/>
        <v>34.880677439999999</v>
      </c>
      <c r="T470" s="422">
        <f t="shared" si="110"/>
        <v>65.365702943182285</v>
      </c>
      <c r="U470" s="423">
        <f t="shared" si="111"/>
        <v>2.2799999999999998</v>
      </c>
      <c r="V470" s="317"/>
      <c r="W470" s="322">
        <f t="shared" si="104"/>
        <v>5.7056312</v>
      </c>
      <c r="X470" s="397">
        <f t="shared" si="105"/>
        <v>1.8545804940650834E-2</v>
      </c>
      <c r="Y470" s="398">
        <f t="shared" si="112"/>
        <v>5.7595387200000001</v>
      </c>
      <c r="Z470" s="396">
        <f t="shared" si="113"/>
        <v>9.272902470325417E-3</v>
      </c>
    </row>
    <row r="471" spans="1:26" ht="15.75">
      <c r="A471" s="320"/>
      <c r="B471" s="24"/>
      <c r="C471" s="372" t="s">
        <v>152</v>
      </c>
      <c r="D471" s="10">
        <v>80</v>
      </c>
      <c r="E471" s="10" t="s">
        <v>14</v>
      </c>
      <c r="F471" s="10">
        <v>110</v>
      </c>
      <c r="G471" s="10" t="s">
        <v>14</v>
      </c>
      <c r="H471" s="10">
        <v>2.5</v>
      </c>
      <c r="I471" s="10"/>
      <c r="J471" s="10"/>
      <c r="K471" s="61"/>
      <c r="L471" s="435">
        <f t="shared" si="114"/>
        <v>7.2191347500000003</v>
      </c>
      <c r="M471" s="436">
        <v>6000</v>
      </c>
      <c r="N471" s="423">
        <f t="shared" si="106"/>
        <v>43.314808499999998</v>
      </c>
      <c r="O471" s="12">
        <v>1</v>
      </c>
      <c r="P471" s="13">
        <v>1</v>
      </c>
      <c r="Q471" s="14">
        <f t="shared" si="107"/>
        <v>1</v>
      </c>
      <c r="R471" s="422">
        <f t="shared" si="108"/>
        <v>6</v>
      </c>
      <c r="S471" s="423">
        <f t="shared" si="109"/>
        <v>43.314808499999998</v>
      </c>
      <c r="T471" s="422">
        <f t="shared" si="110"/>
        <v>52.637887109670586</v>
      </c>
      <c r="U471" s="423">
        <f t="shared" si="111"/>
        <v>2.2799999999999998</v>
      </c>
      <c r="V471" s="317"/>
      <c r="W471" s="322">
        <f t="shared" si="104"/>
        <v>7.0506737500000005</v>
      </c>
      <c r="X471" s="397">
        <f t="shared" si="105"/>
        <v>2.3335345001005758E-2</v>
      </c>
      <c r="Y471" s="398">
        <f t="shared" si="112"/>
        <v>7.1349042500000008</v>
      </c>
      <c r="Z471" s="396">
        <f t="shared" si="113"/>
        <v>1.1667672500502824E-2</v>
      </c>
    </row>
    <row r="472" spans="1:26" ht="15.75">
      <c r="A472" s="320"/>
      <c r="B472" s="24"/>
      <c r="C472" s="372" t="s">
        <v>152</v>
      </c>
      <c r="D472" s="10">
        <v>80</v>
      </c>
      <c r="E472" s="10" t="s">
        <v>14</v>
      </c>
      <c r="F472" s="10">
        <v>110</v>
      </c>
      <c r="G472" s="10" t="s">
        <v>14</v>
      </c>
      <c r="H472" s="10">
        <v>3</v>
      </c>
      <c r="I472" s="10"/>
      <c r="J472" s="10"/>
      <c r="K472" s="61"/>
      <c r="L472" s="435">
        <f t="shared" si="114"/>
        <v>8.605754039999999</v>
      </c>
      <c r="M472" s="436">
        <v>6000</v>
      </c>
      <c r="N472" s="423">
        <f t="shared" si="106"/>
        <v>51.63452423999999</v>
      </c>
      <c r="O472" s="12">
        <v>1</v>
      </c>
      <c r="P472" s="13">
        <v>1</v>
      </c>
      <c r="Q472" s="14">
        <f t="shared" si="107"/>
        <v>1</v>
      </c>
      <c r="R472" s="422">
        <f t="shared" si="108"/>
        <v>6</v>
      </c>
      <c r="S472" s="423">
        <f t="shared" si="109"/>
        <v>51.63452423999999</v>
      </c>
      <c r="T472" s="422">
        <f t="shared" si="110"/>
        <v>44.156502525373135</v>
      </c>
      <c r="U472" s="423">
        <f t="shared" si="111"/>
        <v>2.2799999999999998</v>
      </c>
      <c r="V472" s="317"/>
      <c r="W472" s="322">
        <f t="shared" si="104"/>
        <v>8.363170199999999</v>
      </c>
      <c r="X472" s="397">
        <f t="shared" si="105"/>
        <v>2.8188563009407086E-2</v>
      </c>
      <c r="Y472" s="398">
        <f t="shared" si="112"/>
        <v>8.4844621199999999</v>
      </c>
      <c r="Z472" s="396">
        <f t="shared" si="113"/>
        <v>1.4094281504703488E-2</v>
      </c>
    </row>
    <row r="473" spans="1:26" ht="15.75">
      <c r="A473" s="320"/>
      <c r="B473" s="24"/>
      <c r="C473" s="372" t="s">
        <v>152</v>
      </c>
      <c r="D473" s="10">
        <v>80</v>
      </c>
      <c r="E473" s="10" t="s">
        <v>14</v>
      </c>
      <c r="F473" s="10">
        <v>110</v>
      </c>
      <c r="G473" s="10" t="s">
        <v>14</v>
      </c>
      <c r="H473" s="10">
        <v>3.5</v>
      </c>
      <c r="I473" s="10"/>
      <c r="J473" s="10"/>
      <c r="K473" s="61"/>
      <c r="L473" s="435">
        <f t="shared" si="114"/>
        <v>9.9733041099999991</v>
      </c>
      <c r="M473" s="436">
        <v>6000</v>
      </c>
      <c r="N473" s="423">
        <f t="shared" si="106"/>
        <v>59.839824659999991</v>
      </c>
      <c r="O473" s="12">
        <v>1</v>
      </c>
      <c r="P473" s="13">
        <v>1</v>
      </c>
      <c r="Q473" s="14">
        <f t="shared" si="107"/>
        <v>1</v>
      </c>
      <c r="R473" s="422">
        <f t="shared" si="108"/>
        <v>6</v>
      </c>
      <c r="S473" s="423">
        <f t="shared" si="109"/>
        <v>59.839824659999991</v>
      </c>
      <c r="T473" s="422">
        <f t="shared" si="110"/>
        <v>38.101715921705711</v>
      </c>
      <c r="U473" s="423">
        <f t="shared" si="111"/>
        <v>2.2799999999999994</v>
      </c>
      <c r="V473" s="317"/>
      <c r="W473" s="322">
        <f t="shared" si="104"/>
        <v>9.643120549999999</v>
      </c>
      <c r="X473" s="397">
        <f t="shared" si="105"/>
        <v>3.3106737381940698E-2</v>
      </c>
      <c r="Y473" s="398">
        <f t="shared" si="112"/>
        <v>9.8082123299999999</v>
      </c>
      <c r="Z473" s="396">
        <f t="shared" si="113"/>
        <v>1.6553368690970238E-2</v>
      </c>
    </row>
    <row r="474" spans="1:26" ht="15.75">
      <c r="A474" s="320"/>
      <c r="B474" s="24"/>
      <c r="C474" s="372" t="s">
        <v>152</v>
      </c>
      <c r="D474" s="10">
        <v>80</v>
      </c>
      <c r="E474" s="10" t="s">
        <v>14</v>
      </c>
      <c r="F474" s="10">
        <v>110</v>
      </c>
      <c r="G474" s="10" t="s">
        <v>14</v>
      </c>
      <c r="H474" s="10">
        <v>4</v>
      </c>
      <c r="I474" s="10"/>
      <c r="J474" s="10"/>
      <c r="K474" s="61"/>
      <c r="L474" s="435">
        <f t="shared" si="114"/>
        <v>11.32178496</v>
      </c>
      <c r="M474" s="436">
        <v>6000</v>
      </c>
      <c r="N474" s="423">
        <f t="shared" si="106"/>
        <v>67.930709759999999</v>
      </c>
      <c r="O474" s="12">
        <v>1</v>
      </c>
      <c r="P474" s="13">
        <v>1</v>
      </c>
      <c r="Q474" s="14">
        <f t="shared" si="107"/>
        <v>1</v>
      </c>
      <c r="R474" s="422">
        <f t="shared" si="108"/>
        <v>6</v>
      </c>
      <c r="S474" s="423">
        <f t="shared" si="109"/>
        <v>67.930709759999999</v>
      </c>
      <c r="T474" s="422">
        <f t="shared" si="110"/>
        <v>33.563612216849592</v>
      </c>
      <c r="U474" s="423">
        <f t="shared" si="111"/>
        <v>2.2799999999999994</v>
      </c>
      <c r="V474" s="317"/>
      <c r="W474" s="322">
        <f t="shared" si="104"/>
        <v>10.890524800000001</v>
      </c>
      <c r="X474" s="397">
        <f t="shared" si="105"/>
        <v>3.8091180986359108E-2</v>
      </c>
      <c r="Y474" s="398">
        <f t="shared" si="112"/>
        <v>11.10615488</v>
      </c>
      <c r="Z474" s="396">
        <f t="shared" si="113"/>
        <v>1.9045590493179665E-2</v>
      </c>
    </row>
    <row r="475" spans="1:26" ht="15.75">
      <c r="A475" s="320"/>
      <c r="B475" s="24"/>
      <c r="C475" s="372" t="s">
        <v>152</v>
      </c>
      <c r="D475" s="10">
        <v>80</v>
      </c>
      <c r="E475" s="10" t="s">
        <v>14</v>
      </c>
      <c r="F475" s="10">
        <v>110</v>
      </c>
      <c r="G475" s="10" t="s">
        <v>14</v>
      </c>
      <c r="H475" s="10">
        <v>5</v>
      </c>
      <c r="I475" s="10"/>
      <c r="J475" s="10"/>
      <c r="K475" s="61"/>
      <c r="L475" s="435">
        <f t="shared" si="114"/>
        <v>13.961539</v>
      </c>
      <c r="M475" s="436">
        <v>6000</v>
      </c>
      <c r="N475" s="423">
        <f t="shared" si="106"/>
        <v>83.769233999999997</v>
      </c>
      <c r="O475" s="12">
        <v>1</v>
      </c>
      <c r="P475" s="13">
        <v>1</v>
      </c>
      <c r="Q475" s="14">
        <f t="shared" si="107"/>
        <v>1</v>
      </c>
      <c r="R475" s="422">
        <f t="shared" si="108"/>
        <v>6</v>
      </c>
      <c r="S475" s="423">
        <f t="shared" si="109"/>
        <v>83.769233999999997</v>
      </c>
      <c r="T475" s="422">
        <f t="shared" si="110"/>
        <v>27.21762980427874</v>
      </c>
      <c r="U475" s="423">
        <f t="shared" si="111"/>
        <v>2.2799999999999998</v>
      </c>
      <c r="V475" s="317"/>
      <c r="W475" s="322">
        <f t="shared" si="104"/>
        <v>13.287695000000001</v>
      </c>
      <c r="X475" s="397">
        <f t="shared" si="105"/>
        <v>4.8264306678511559E-2</v>
      </c>
      <c r="Y475" s="398">
        <f t="shared" si="112"/>
        <v>13.624617000000001</v>
      </c>
      <c r="Z475" s="396">
        <f t="shared" si="113"/>
        <v>2.413215333925578E-2</v>
      </c>
    </row>
    <row r="476" spans="1:26" ht="15.75">
      <c r="A476" s="320"/>
      <c r="B476" s="24"/>
      <c r="C476" s="372" t="s">
        <v>152</v>
      </c>
      <c r="D476" s="10">
        <v>80</v>
      </c>
      <c r="E476" s="10" t="s">
        <v>14</v>
      </c>
      <c r="F476" s="10">
        <v>110</v>
      </c>
      <c r="G476" s="10" t="s">
        <v>14</v>
      </c>
      <c r="H476" s="10">
        <v>6</v>
      </c>
      <c r="I476" s="10"/>
      <c r="J476" s="10"/>
      <c r="K476" s="61"/>
      <c r="L476" s="435">
        <f t="shared" si="114"/>
        <v>16.52501616</v>
      </c>
      <c r="M476" s="436">
        <v>6000</v>
      </c>
      <c r="N476" s="423">
        <f t="shared" si="106"/>
        <v>99.150096959999999</v>
      </c>
      <c r="O476" s="12">
        <v>1</v>
      </c>
      <c r="P476" s="13">
        <v>1</v>
      </c>
      <c r="Q476" s="14">
        <f t="shared" si="107"/>
        <v>1</v>
      </c>
      <c r="R476" s="422">
        <f t="shared" si="108"/>
        <v>6</v>
      </c>
      <c r="S476" s="423">
        <f t="shared" si="109"/>
        <v>99.150096959999999</v>
      </c>
      <c r="T476" s="422">
        <f t="shared" si="110"/>
        <v>22.995438934566224</v>
      </c>
      <c r="U476" s="423">
        <f t="shared" si="111"/>
        <v>2.2799999999999998</v>
      </c>
      <c r="V476" s="317"/>
      <c r="W476" s="322">
        <f t="shared" si="104"/>
        <v>15.554680799999998</v>
      </c>
      <c r="X476" s="397">
        <f t="shared" si="105"/>
        <v>5.871917767613255E-2</v>
      </c>
      <c r="Y476" s="398">
        <f t="shared" si="112"/>
        <v>16.03984848</v>
      </c>
      <c r="Z476" s="396">
        <f t="shared" si="113"/>
        <v>2.935958883806622E-2</v>
      </c>
    </row>
    <row r="477" spans="1:26" ht="15.75">
      <c r="A477" s="320"/>
      <c r="B477" s="24"/>
      <c r="C477" s="372" t="s">
        <v>152</v>
      </c>
      <c r="D477" s="10">
        <v>80</v>
      </c>
      <c r="E477" s="10" t="s">
        <v>14</v>
      </c>
      <c r="F477" s="10">
        <v>120</v>
      </c>
      <c r="G477" s="10" t="s">
        <v>14</v>
      </c>
      <c r="H477" s="10">
        <v>2</v>
      </c>
      <c r="I477" s="10"/>
      <c r="J477" s="10"/>
      <c r="K477" s="61"/>
      <c r="L477" s="435">
        <f t="shared" si="114"/>
        <v>6.1274462400000003</v>
      </c>
      <c r="M477" s="436">
        <v>6000</v>
      </c>
      <c r="N477" s="423">
        <f t="shared" si="106"/>
        <v>36.76467744</v>
      </c>
      <c r="O477" s="12">
        <v>1</v>
      </c>
      <c r="P477" s="13">
        <v>1</v>
      </c>
      <c r="Q477" s="14">
        <f t="shared" si="107"/>
        <v>1</v>
      </c>
      <c r="R477" s="422">
        <f t="shared" si="108"/>
        <v>6</v>
      </c>
      <c r="S477" s="423">
        <f t="shared" si="109"/>
        <v>36.76467744</v>
      </c>
      <c r="T477" s="422">
        <f t="shared" si="110"/>
        <v>65.280050502736032</v>
      </c>
      <c r="U477" s="423">
        <f t="shared" si="111"/>
        <v>2.4</v>
      </c>
      <c r="V477" s="317"/>
      <c r="W477" s="322">
        <f t="shared" si="104"/>
        <v>6.0196312000000001</v>
      </c>
      <c r="X477" s="397">
        <f t="shared" si="105"/>
        <v>1.7595428140386282E-2</v>
      </c>
      <c r="Y477" s="398">
        <f t="shared" si="112"/>
        <v>6.0735387200000002</v>
      </c>
      <c r="Z477" s="396">
        <f t="shared" si="113"/>
        <v>8.7977140701931411E-3</v>
      </c>
    </row>
    <row r="478" spans="1:26" ht="15.75">
      <c r="A478" s="320"/>
      <c r="B478" s="24"/>
      <c r="C478" s="372" t="s">
        <v>152</v>
      </c>
      <c r="D478" s="10">
        <v>80</v>
      </c>
      <c r="E478" s="10" t="s">
        <v>14</v>
      </c>
      <c r="F478" s="10">
        <v>120</v>
      </c>
      <c r="G478" s="10" t="s">
        <v>14</v>
      </c>
      <c r="H478" s="10">
        <v>2.5</v>
      </c>
      <c r="I478" s="10"/>
      <c r="J478" s="10"/>
      <c r="K478" s="61"/>
      <c r="L478" s="435">
        <f t="shared" si="114"/>
        <v>7.6116347499999994</v>
      </c>
      <c r="M478" s="436">
        <v>6000</v>
      </c>
      <c r="N478" s="423">
        <f t="shared" si="106"/>
        <v>45.669808500000002</v>
      </c>
      <c r="O478" s="12">
        <v>1</v>
      </c>
      <c r="P478" s="13">
        <v>1</v>
      </c>
      <c r="Q478" s="14">
        <f t="shared" si="107"/>
        <v>1</v>
      </c>
      <c r="R478" s="422">
        <f t="shared" si="108"/>
        <v>6</v>
      </c>
      <c r="S478" s="423">
        <f t="shared" si="109"/>
        <v>45.669808500000002</v>
      </c>
      <c r="T478" s="422">
        <f t="shared" si="110"/>
        <v>52.551129046227558</v>
      </c>
      <c r="U478" s="423">
        <f t="shared" si="111"/>
        <v>2.4000000000000004</v>
      </c>
      <c r="V478" s="317"/>
      <c r="W478" s="322">
        <f t="shared" si="104"/>
        <v>7.4431737499999997</v>
      </c>
      <c r="X478" s="397">
        <f t="shared" si="105"/>
        <v>2.2132039375641344E-2</v>
      </c>
      <c r="Y478" s="398">
        <f t="shared" si="112"/>
        <v>7.52740425</v>
      </c>
      <c r="Z478" s="396">
        <f t="shared" si="113"/>
        <v>1.1066019687820616E-2</v>
      </c>
    </row>
    <row r="479" spans="1:26" ht="15.75">
      <c r="A479" s="320"/>
      <c r="B479" s="24"/>
      <c r="C479" s="372" t="s">
        <v>152</v>
      </c>
      <c r="D479" s="10">
        <v>80</v>
      </c>
      <c r="E479" s="10" t="s">
        <v>14</v>
      </c>
      <c r="F479" s="10">
        <v>120</v>
      </c>
      <c r="G479" s="10" t="s">
        <v>14</v>
      </c>
      <c r="H479" s="10">
        <v>3</v>
      </c>
      <c r="I479" s="10"/>
      <c r="J479" s="10"/>
      <c r="K479" s="61"/>
      <c r="L479" s="435">
        <f t="shared" si="114"/>
        <v>9.0767540399999991</v>
      </c>
      <c r="M479" s="436">
        <v>6000</v>
      </c>
      <c r="N479" s="423">
        <f t="shared" si="106"/>
        <v>54.460524239999991</v>
      </c>
      <c r="O479" s="12">
        <v>1</v>
      </c>
      <c r="P479" s="13">
        <v>1</v>
      </c>
      <c r="Q479" s="14">
        <f t="shared" si="107"/>
        <v>1</v>
      </c>
      <c r="R479" s="422">
        <f t="shared" si="108"/>
        <v>6</v>
      </c>
      <c r="S479" s="423">
        <f t="shared" si="109"/>
        <v>54.460524239999991</v>
      </c>
      <c r="T479" s="422">
        <f t="shared" si="110"/>
        <v>44.068617287331499</v>
      </c>
      <c r="U479" s="423">
        <f t="shared" si="111"/>
        <v>2.3999999999999995</v>
      </c>
      <c r="V479" s="317"/>
      <c r="W479" s="322">
        <f t="shared" si="104"/>
        <v>8.8341701999999991</v>
      </c>
      <c r="X479" s="397">
        <f t="shared" si="105"/>
        <v>2.6725836012628124E-2</v>
      </c>
      <c r="Y479" s="398">
        <f t="shared" si="112"/>
        <v>8.95546212</v>
      </c>
      <c r="Z479" s="396">
        <f t="shared" si="113"/>
        <v>1.3362918006313951E-2</v>
      </c>
    </row>
    <row r="480" spans="1:26" ht="15.75">
      <c r="A480" s="320"/>
      <c r="B480" s="24"/>
      <c r="C480" s="372" t="s">
        <v>152</v>
      </c>
      <c r="D480" s="10">
        <v>80</v>
      </c>
      <c r="E480" s="10" t="s">
        <v>14</v>
      </c>
      <c r="F480" s="10">
        <v>120</v>
      </c>
      <c r="G480" s="10" t="s">
        <v>14</v>
      </c>
      <c r="H480" s="10">
        <v>3.5</v>
      </c>
      <c r="I480" s="10"/>
      <c r="J480" s="10"/>
      <c r="K480" s="61"/>
      <c r="L480" s="435">
        <f t="shared" si="114"/>
        <v>10.522804109999999</v>
      </c>
      <c r="M480" s="436">
        <v>6000</v>
      </c>
      <c r="N480" s="423">
        <f t="shared" si="106"/>
        <v>63.136824659999995</v>
      </c>
      <c r="O480" s="12">
        <v>1</v>
      </c>
      <c r="P480" s="13">
        <v>1</v>
      </c>
      <c r="Q480" s="14">
        <f t="shared" si="107"/>
        <v>1</v>
      </c>
      <c r="R480" s="422">
        <f t="shared" si="108"/>
        <v>6</v>
      </c>
      <c r="S480" s="423">
        <f t="shared" si="109"/>
        <v>63.136824659999995</v>
      </c>
      <c r="T480" s="422">
        <f t="shared" si="110"/>
        <v>38.012681393533995</v>
      </c>
      <c r="U480" s="423">
        <f t="shared" si="111"/>
        <v>2.4</v>
      </c>
      <c r="V480" s="317"/>
      <c r="W480" s="322">
        <f t="shared" si="104"/>
        <v>10.192620549999999</v>
      </c>
      <c r="X480" s="397">
        <f t="shared" si="105"/>
        <v>3.1377906169157033E-2</v>
      </c>
      <c r="Y480" s="398">
        <f t="shared" si="112"/>
        <v>10.35771233</v>
      </c>
      <c r="Z480" s="396">
        <f t="shared" si="113"/>
        <v>1.5688953084578405E-2</v>
      </c>
    </row>
    <row r="481" spans="1:26" ht="15.75">
      <c r="A481" s="320"/>
      <c r="B481" s="24"/>
      <c r="C481" s="372" t="s">
        <v>152</v>
      </c>
      <c r="D481" s="10">
        <v>80</v>
      </c>
      <c r="E481" s="10" t="s">
        <v>14</v>
      </c>
      <c r="F481" s="10">
        <v>120</v>
      </c>
      <c r="G481" s="10" t="s">
        <v>14</v>
      </c>
      <c r="H481" s="10">
        <v>4</v>
      </c>
      <c r="I481" s="10"/>
      <c r="J481" s="10"/>
      <c r="K481" s="61"/>
      <c r="L481" s="435">
        <f t="shared" si="114"/>
        <v>11.949784959999999</v>
      </c>
      <c r="M481" s="436">
        <v>6000</v>
      </c>
      <c r="N481" s="423">
        <f t="shared" si="106"/>
        <v>71.69870976</v>
      </c>
      <c r="O481" s="12">
        <v>1</v>
      </c>
      <c r="P481" s="13">
        <v>1</v>
      </c>
      <c r="Q481" s="14">
        <f t="shared" si="107"/>
        <v>1</v>
      </c>
      <c r="R481" s="422">
        <f t="shared" si="108"/>
        <v>6</v>
      </c>
      <c r="S481" s="423">
        <f t="shared" si="109"/>
        <v>71.69870976</v>
      </c>
      <c r="T481" s="422">
        <f t="shared" si="110"/>
        <v>33.473405700515642</v>
      </c>
      <c r="U481" s="423">
        <f t="shared" si="111"/>
        <v>2.4000000000000004</v>
      </c>
      <c r="V481" s="317"/>
      <c r="W481" s="322">
        <f t="shared" si="104"/>
        <v>11.5185248</v>
      </c>
      <c r="X481" s="397">
        <f t="shared" si="105"/>
        <v>3.6089365745373136E-2</v>
      </c>
      <c r="Y481" s="398">
        <f t="shared" si="112"/>
        <v>11.734154879999998</v>
      </c>
      <c r="Z481" s="396">
        <f t="shared" si="113"/>
        <v>1.8044682872686679E-2</v>
      </c>
    </row>
    <row r="482" spans="1:26" ht="15.75">
      <c r="A482" s="320"/>
      <c r="B482" s="24"/>
      <c r="C482" s="372" t="s">
        <v>152</v>
      </c>
      <c r="D482" s="10">
        <v>80</v>
      </c>
      <c r="E482" s="10" t="s">
        <v>14</v>
      </c>
      <c r="F482" s="10">
        <v>120</v>
      </c>
      <c r="G482" s="10" t="s">
        <v>14</v>
      </c>
      <c r="H482" s="10">
        <v>5</v>
      </c>
      <c r="I482" s="10"/>
      <c r="J482" s="10"/>
      <c r="K482" s="61"/>
      <c r="L482" s="435">
        <f t="shared" si="114"/>
        <v>14.746538999999999</v>
      </c>
      <c r="M482" s="436">
        <v>6000</v>
      </c>
      <c r="N482" s="423">
        <f t="shared" si="106"/>
        <v>88.479233999999991</v>
      </c>
      <c r="O482" s="12">
        <v>1</v>
      </c>
      <c r="P482" s="13">
        <v>1</v>
      </c>
      <c r="Q482" s="14">
        <f t="shared" si="107"/>
        <v>1</v>
      </c>
      <c r="R482" s="422">
        <f t="shared" si="108"/>
        <v>6</v>
      </c>
      <c r="S482" s="423">
        <f t="shared" si="109"/>
        <v>88.479233999999991</v>
      </c>
      <c r="T482" s="422">
        <f t="shared" si="110"/>
        <v>27.125008790198162</v>
      </c>
      <c r="U482" s="423">
        <f t="shared" si="111"/>
        <v>2.4</v>
      </c>
      <c r="V482" s="317"/>
      <c r="W482" s="322">
        <f t="shared" si="104"/>
        <v>14.072695</v>
      </c>
      <c r="X482" s="397">
        <f t="shared" si="105"/>
        <v>4.5695061058055653E-2</v>
      </c>
      <c r="Y482" s="398">
        <f t="shared" si="112"/>
        <v>14.409616999999999</v>
      </c>
      <c r="Z482" s="396">
        <f t="shared" si="113"/>
        <v>2.2847530529027882E-2</v>
      </c>
    </row>
    <row r="483" spans="1:26" ht="15.75">
      <c r="A483" s="320"/>
      <c r="B483" s="24"/>
      <c r="C483" s="372" t="s">
        <v>152</v>
      </c>
      <c r="D483" s="10">
        <v>80</v>
      </c>
      <c r="E483" s="10" t="s">
        <v>14</v>
      </c>
      <c r="F483" s="10">
        <v>120</v>
      </c>
      <c r="G483" s="10" t="s">
        <v>14</v>
      </c>
      <c r="H483" s="10">
        <v>6</v>
      </c>
      <c r="I483" s="10"/>
      <c r="J483" s="10"/>
      <c r="K483" s="61"/>
      <c r="L483" s="435">
        <f t="shared" si="114"/>
        <v>17.46701616</v>
      </c>
      <c r="M483" s="436">
        <v>6000</v>
      </c>
      <c r="N483" s="423">
        <f t="shared" si="106"/>
        <v>104.80209696</v>
      </c>
      <c r="O483" s="12">
        <v>1</v>
      </c>
      <c r="P483" s="13">
        <v>1</v>
      </c>
      <c r="Q483" s="14">
        <f t="shared" si="107"/>
        <v>1</v>
      </c>
      <c r="R483" s="422">
        <f t="shared" si="108"/>
        <v>6</v>
      </c>
      <c r="S483" s="423">
        <f t="shared" si="109"/>
        <v>104.80209696</v>
      </c>
      <c r="T483" s="422">
        <f t="shared" si="110"/>
        <v>22.900305142901981</v>
      </c>
      <c r="U483" s="423">
        <f t="shared" si="111"/>
        <v>2.4</v>
      </c>
      <c r="V483" s="317"/>
      <c r="W483" s="322">
        <f t="shared" si="104"/>
        <v>16.4966808</v>
      </c>
      <c r="X483" s="397">
        <f t="shared" si="105"/>
        <v>5.5552439587369107E-2</v>
      </c>
      <c r="Y483" s="398">
        <f t="shared" si="112"/>
        <v>16.98184848</v>
      </c>
      <c r="Z483" s="396">
        <f t="shared" si="113"/>
        <v>2.7776219793684609E-2</v>
      </c>
    </row>
    <row r="484" spans="1:26" ht="15.75">
      <c r="A484" s="320"/>
      <c r="B484" s="24"/>
      <c r="C484" s="372" t="s">
        <v>152</v>
      </c>
      <c r="D484" s="10">
        <v>80</v>
      </c>
      <c r="E484" s="10" t="s">
        <v>14</v>
      </c>
      <c r="F484" s="10">
        <v>120</v>
      </c>
      <c r="G484" s="10" t="s">
        <v>14</v>
      </c>
      <c r="H484" s="10">
        <v>8</v>
      </c>
      <c r="I484" s="10"/>
      <c r="J484" s="10"/>
      <c r="K484" s="61"/>
      <c r="L484" s="435">
        <f t="shared" si="114"/>
        <v>22.679139839999998</v>
      </c>
      <c r="M484" s="436">
        <v>6000</v>
      </c>
      <c r="N484" s="423">
        <f t="shared" si="106"/>
        <v>136.07483904</v>
      </c>
      <c r="O484" s="12">
        <v>1</v>
      </c>
      <c r="P484" s="13">
        <v>1</v>
      </c>
      <c r="Q484" s="14">
        <f t="shared" si="107"/>
        <v>1</v>
      </c>
      <c r="R484" s="422">
        <f t="shared" si="108"/>
        <v>6</v>
      </c>
      <c r="S484" s="423">
        <f t="shared" si="109"/>
        <v>136.07483904</v>
      </c>
      <c r="T484" s="422">
        <f t="shared" si="110"/>
        <v>17.637353216302582</v>
      </c>
      <c r="U484" s="423">
        <f t="shared" si="111"/>
        <v>2.4</v>
      </c>
      <c r="V484" s="317"/>
      <c r="W484" s="322">
        <f t="shared" si="104"/>
        <v>20.954099199999998</v>
      </c>
      <c r="X484" s="397">
        <f t="shared" si="105"/>
        <v>7.6062877700391662E-2</v>
      </c>
      <c r="Y484" s="398">
        <f t="shared" si="112"/>
        <v>21.81661952</v>
      </c>
      <c r="Z484" s="396">
        <f t="shared" si="113"/>
        <v>3.8031438850195776E-2</v>
      </c>
    </row>
    <row r="485" spans="1:26" ht="15.75">
      <c r="A485" s="320"/>
      <c r="B485" s="24"/>
      <c r="C485" s="372" t="s">
        <v>152</v>
      </c>
      <c r="D485" s="10">
        <v>80</v>
      </c>
      <c r="E485" s="10" t="s">
        <v>14</v>
      </c>
      <c r="F485" s="10">
        <v>130</v>
      </c>
      <c r="G485" s="10" t="s">
        <v>14</v>
      </c>
      <c r="H485" s="10">
        <v>2</v>
      </c>
      <c r="I485" s="10"/>
      <c r="J485" s="10"/>
      <c r="K485" s="61"/>
      <c r="L485" s="435">
        <f t="shared" si="114"/>
        <v>6.4414462400000003</v>
      </c>
      <c r="M485" s="436">
        <v>6000</v>
      </c>
      <c r="N485" s="423">
        <f t="shared" si="106"/>
        <v>38.64867744</v>
      </c>
      <c r="O485" s="12">
        <v>1</v>
      </c>
      <c r="P485" s="13">
        <v>1</v>
      </c>
      <c r="Q485" s="14">
        <f t="shared" si="107"/>
        <v>1</v>
      </c>
      <c r="R485" s="422">
        <f t="shared" si="108"/>
        <v>6</v>
      </c>
      <c r="S485" s="423">
        <f t="shared" si="109"/>
        <v>38.64867744</v>
      </c>
      <c r="T485" s="422">
        <f t="shared" si="110"/>
        <v>65.202748629941212</v>
      </c>
      <c r="U485" s="423">
        <f t="shared" si="111"/>
        <v>2.52</v>
      </c>
      <c r="V485" s="317"/>
      <c r="W485" s="322">
        <f t="shared" si="104"/>
        <v>6.3336312000000001</v>
      </c>
      <c r="X485" s="397">
        <f t="shared" si="105"/>
        <v>1.6737707027731141E-2</v>
      </c>
      <c r="Y485" s="398">
        <f t="shared" si="112"/>
        <v>6.3875387200000002</v>
      </c>
      <c r="Z485" s="396">
        <f t="shared" si="113"/>
        <v>8.3688535138655151E-3</v>
      </c>
    </row>
    <row r="486" spans="1:26" ht="15.75">
      <c r="A486" s="320"/>
      <c r="B486" s="24"/>
      <c r="C486" s="372" t="s">
        <v>152</v>
      </c>
      <c r="D486" s="10">
        <v>80</v>
      </c>
      <c r="E486" s="10" t="s">
        <v>14</v>
      </c>
      <c r="F486" s="10">
        <v>130</v>
      </c>
      <c r="G486" s="10" t="s">
        <v>14</v>
      </c>
      <c r="H486" s="10">
        <v>2.5</v>
      </c>
      <c r="I486" s="10"/>
      <c r="J486" s="10"/>
      <c r="K486" s="61"/>
      <c r="L486" s="435">
        <f t="shared" si="114"/>
        <v>8.0041347500000004</v>
      </c>
      <c r="M486" s="436">
        <v>6000</v>
      </c>
      <c r="N486" s="423">
        <f t="shared" si="106"/>
        <v>48.024808499999999</v>
      </c>
      <c r="O486" s="12">
        <v>1</v>
      </c>
      <c r="P486" s="13">
        <v>1</v>
      </c>
      <c r="Q486" s="14">
        <f t="shared" si="107"/>
        <v>1</v>
      </c>
      <c r="R486" s="422">
        <f t="shared" si="108"/>
        <v>6</v>
      </c>
      <c r="S486" s="423">
        <f t="shared" si="109"/>
        <v>48.024808499999999</v>
      </c>
      <c r="T486" s="422">
        <f t="shared" si="110"/>
        <v>52.472879720072179</v>
      </c>
      <c r="U486" s="423">
        <f t="shared" si="111"/>
        <v>2.52</v>
      </c>
      <c r="V486" s="317"/>
      <c r="W486" s="322">
        <f t="shared" si="104"/>
        <v>7.8356737500000007</v>
      </c>
      <c r="X486" s="397">
        <f t="shared" si="105"/>
        <v>2.1046747120292975E-2</v>
      </c>
      <c r="Y486" s="398">
        <f t="shared" si="112"/>
        <v>7.919904250000001</v>
      </c>
      <c r="Z486" s="396">
        <f t="shared" si="113"/>
        <v>1.0523373560146432E-2</v>
      </c>
    </row>
    <row r="487" spans="1:26" ht="15.75">
      <c r="A487" s="320"/>
      <c r="B487" s="24"/>
      <c r="C487" s="372" t="s">
        <v>152</v>
      </c>
      <c r="D487" s="10">
        <v>80</v>
      </c>
      <c r="E487" s="10" t="s">
        <v>14</v>
      </c>
      <c r="F487" s="10">
        <v>130</v>
      </c>
      <c r="G487" s="10" t="s">
        <v>14</v>
      </c>
      <c r="H487" s="10">
        <v>3</v>
      </c>
      <c r="I487" s="10"/>
      <c r="J487" s="10"/>
      <c r="K487" s="61"/>
      <c r="L487" s="435">
        <f t="shared" si="114"/>
        <v>9.5477540399999992</v>
      </c>
      <c r="M487" s="436">
        <v>6000</v>
      </c>
      <c r="N487" s="423">
        <f t="shared" si="106"/>
        <v>57.286524239999991</v>
      </c>
      <c r="O487" s="12">
        <v>1</v>
      </c>
      <c r="P487" s="13">
        <v>1</v>
      </c>
      <c r="Q487" s="14">
        <f t="shared" si="107"/>
        <v>1</v>
      </c>
      <c r="R487" s="422">
        <f t="shared" si="108"/>
        <v>6</v>
      </c>
      <c r="S487" s="423">
        <f t="shared" si="109"/>
        <v>57.286524239999991</v>
      </c>
      <c r="T487" s="422">
        <f t="shared" si="110"/>
        <v>43.989402977959415</v>
      </c>
      <c r="U487" s="423">
        <f t="shared" si="111"/>
        <v>2.52</v>
      </c>
      <c r="V487" s="317"/>
      <c r="W487" s="322">
        <f t="shared" si="104"/>
        <v>9.3051701999999992</v>
      </c>
      <c r="X487" s="397">
        <f t="shared" si="105"/>
        <v>2.5407424508811505E-2</v>
      </c>
      <c r="Y487" s="398">
        <f t="shared" si="112"/>
        <v>9.4264621200000001</v>
      </c>
      <c r="Z487" s="396">
        <f t="shared" si="113"/>
        <v>1.2703712254405697E-2</v>
      </c>
    </row>
    <row r="488" spans="1:26" ht="15.75">
      <c r="A488" s="320"/>
      <c r="B488" s="24"/>
      <c r="C488" s="372" t="s">
        <v>152</v>
      </c>
      <c r="D488" s="10">
        <v>80</v>
      </c>
      <c r="E488" s="10" t="s">
        <v>14</v>
      </c>
      <c r="F488" s="10">
        <v>130</v>
      </c>
      <c r="G488" s="10" t="s">
        <v>14</v>
      </c>
      <c r="H488" s="10">
        <v>3.5</v>
      </c>
      <c r="I488" s="10"/>
      <c r="J488" s="10"/>
      <c r="K488" s="61"/>
      <c r="L488" s="435">
        <f t="shared" si="114"/>
        <v>11.072304109999999</v>
      </c>
      <c r="M488" s="436">
        <v>6000</v>
      </c>
      <c r="N488" s="423">
        <f t="shared" si="106"/>
        <v>66.433824659999999</v>
      </c>
      <c r="O488" s="12">
        <v>1</v>
      </c>
      <c r="P488" s="13">
        <v>1</v>
      </c>
      <c r="Q488" s="14">
        <f t="shared" si="107"/>
        <v>1</v>
      </c>
      <c r="R488" s="422">
        <f t="shared" si="108"/>
        <v>6</v>
      </c>
      <c r="S488" s="423">
        <f t="shared" si="109"/>
        <v>66.433824659999999</v>
      </c>
      <c r="T488" s="422">
        <f t="shared" si="110"/>
        <v>37.932484135860683</v>
      </c>
      <c r="U488" s="423">
        <f t="shared" si="111"/>
        <v>2.52</v>
      </c>
      <c r="V488" s="317"/>
      <c r="W488" s="322">
        <f t="shared" si="104"/>
        <v>10.742120549999999</v>
      </c>
      <c r="X488" s="397">
        <f t="shared" si="105"/>
        <v>2.9820672980052421E-2</v>
      </c>
      <c r="Y488" s="398">
        <f t="shared" si="112"/>
        <v>10.90721233</v>
      </c>
      <c r="Z488" s="396">
        <f t="shared" si="113"/>
        <v>1.4910336490026155E-2</v>
      </c>
    </row>
    <row r="489" spans="1:26" ht="15.75">
      <c r="A489" s="320"/>
      <c r="B489" s="24"/>
      <c r="C489" s="372" t="s">
        <v>152</v>
      </c>
      <c r="D489" s="10">
        <v>80</v>
      </c>
      <c r="E489" s="10" t="s">
        <v>14</v>
      </c>
      <c r="F489" s="10">
        <v>130</v>
      </c>
      <c r="G489" s="10" t="s">
        <v>14</v>
      </c>
      <c r="H489" s="10">
        <v>4</v>
      </c>
      <c r="I489" s="10"/>
      <c r="J489" s="10"/>
      <c r="K489" s="61"/>
      <c r="L489" s="435">
        <f t="shared" si="114"/>
        <v>12.577784959999999</v>
      </c>
      <c r="M489" s="436">
        <v>6000</v>
      </c>
      <c r="N489" s="423">
        <f t="shared" si="106"/>
        <v>75.466709760000001</v>
      </c>
      <c r="O489" s="12">
        <v>1</v>
      </c>
      <c r="P489" s="13">
        <v>1</v>
      </c>
      <c r="Q489" s="14">
        <f t="shared" si="107"/>
        <v>1</v>
      </c>
      <c r="R489" s="422">
        <f t="shared" si="108"/>
        <v>6</v>
      </c>
      <c r="S489" s="423">
        <f t="shared" si="109"/>
        <v>75.466709760000001</v>
      </c>
      <c r="T489" s="422">
        <f t="shared" si="110"/>
        <v>33.392207080633696</v>
      </c>
      <c r="U489" s="423">
        <f t="shared" si="111"/>
        <v>2.52</v>
      </c>
      <c r="V489" s="317"/>
      <c r="W489" s="322">
        <f t="shared" si="104"/>
        <v>12.1465248</v>
      </c>
      <c r="X489" s="397">
        <f t="shared" si="105"/>
        <v>3.4287448972255219E-2</v>
      </c>
      <c r="Y489" s="398">
        <f t="shared" si="112"/>
        <v>12.362154879999999</v>
      </c>
      <c r="Z489" s="396">
        <f t="shared" si="113"/>
        <v>1.7143724486127665E-2</v>
      </c>
    </row>
    <row r="490" spans="1:26" ht="15.75">
      <c r="A490" s="320"/>
      <c r="B490" s="24"/>
      <c r="C490" s="372" t="s">
        <v>152</v>
      </c>
      <c r="D490" s="10">
        <v>80</v>
      </c>
      <c r="E490" s="10" t="s">
        <v>14</v>
      </c>
      <c r="F490" s="10">
        <v>130</v>
      </c>
      <c r="G490" s="10" t="s">
        <v>14</v>
      </c>
      <c r="H490" s="10">
        <v>5</v>
      </c>
      <c r="I490" s="10"/>
      <c r="J490" s="10"/>
      <c r="K490" s="61"/>
      <c r="L490" s="435">
        <f t="shared" si="114"/>
        <v>15.531538999999999</v>
      </c>
      <c r="M490" s="436">
        <v>6000</v>
      </c>
      <c r="N490" s="423">
        <f t="shared" si="106"/>
        <v>93.189233999999999</v>
      </c>
      <c r="O490" s="12">
        <v>1</v>
      </c>
      <c r="P490" s="13">
        <v>1</v>
      </c>
      <c r="Q490" s="14">
        <f t="shared" si="107"/>
        <v>1</v>
      </c>
      <c r="R490" s="422">
        <f t="shared" si="108"/>
        <v>6</v>
      </c>
      <c r="S490" s="423">
        <f t="shared" si="109"/>
        <v>93.189233999999999</v>
      </c>
      <c r="T490" s="422">
        <f t="shared" si="110"/>
        <v>27.04175033781263</v>
      </c>
      <c r="U490" s="423">
        <f t="shared" si="111"/>
        <v>2.52</v>
      </c>
      <c r="V490" s="317"/>
      <c r="W490" s="322">
        <f t="shared" si="104"/>
        <v>14.857695</v>
      </c>
      <c r="X490" s="397">
        <f t="shared" si="105"/>
        <v>4.3385526701507082E-2</v>
      </c>
      <c r="Y490" s="398">
        <f t="shared" si="112"/>
        <v>15.194616999999999</v>
      </c>
      <c r="Z490" s="396">
        <f t="shared" si="113"/>
        <v>2.1692763350753541E-2</v>
      </c>
    </row>
    <row r="491" spans="1:26" ht="15.75">
      <c r="A491" s="320"/>
      <c r="B491" s="24"/>
      <c r="C491" s="372" t="s">
        <v>152</v>
      </c>
      <c r="D491" s="10">
        <v>80</v>
      </c>
      <c r="E491" s="10" t="s">
        <v>14</v>
      </c>
      <c r="F491" s="10">
        <v>130</v>
      </c>
      <c r="G491" s="10" t="s">
        <v>14</v>
      </c>
      <c r="H491" s="10">
        <v>6</v>
      </c>
      <c r="I491" s="10"/>
      <c r="J491" s="10"/>
      <c r="K491" s="61"/>
      <c r="L491" s="435">
        <f t="shared" si="114"/>
        <v>18.40901616</v>
      </c>
      <c r="M491" s="436">
        <v>6000</v>
      </c>
      <c r="N491" s="423">
        <f t="shared" si="106"/>
        <v>110.45409696</v>
      </c>
      <c r="O491" s="12">
        <v>1</v>
      </c>
      <c r="P491" s="13">
        <v>1</v>
      </c>
      <c r="Q491" s="14">
        <f t="shared" si="107"/>
        <v>1</v>
      </c>
      <c r="R491" s="422">
        <f t="shared" si="108"/>
        <v>6</v>
      </c>
      <c r="S491" s="423">
        <f t="shared" si="109"/>
        <v>110.45409696</v>
      </c>
      <c r="T491" s="422">
        <f t="shared" si="110"/>
        <v>22.814907453479034</v>
      </c>
      <c r="U491" s="423">
        <f t="shared" si="111"/>
        <v>2.52</v>
      </c>
      <c r="V491" s="317"/>
      <c r="W491" s="322">
        <f t="shared" si="104"/>
        <v>17.4386808</v>
      </c>
      <c r="X491" s="397">
        <f t="shared" si="105"/>
        <v>5.2709789136281548E-2</v>
      </c>
      <c r="Y491" s="398">
        <f t="shared" si="112"/>
        <v>17.92384848</v>
      </c>
      <c r="Z491" s="396">
        <f t="shared" si="113"/>
        <v>2.6354894568140774E-2</v>
      </c>
    </row>
    <row r="492" spans="1:26" ht="15.75">
      <c r="A492" s="320"/>
      <c r="B492" s="24"/>
      <c r="C492" s="372" t="s">
        <v>152</v>
      </c>
      <c r="D492" s="10">
        <v>80</v>
      </c>
      <c r="E492" s="10" t="s">
        <v>14</v>
      </c>
      <c r="F492" s="10">
        <v>130</v>
      </c>
      <c r="G492" s="10" t="s">
        <v>14</v>
      </c>
      <c r="H492" s="10">
        <v>8</v>
      </c>
      <c r="I492" s="10"/>
      <c r="J492" s="10"/>
      <c r="K492" s="61"/>
      <c r="L492" s="435">
        <f t="shared" si="114"/>
        <v>23.935139839999998</v>
      </c>
      <c r="M492" s="436">
        <v>6000</v>
      </c>
      <c r="N492" s="423">
        <f t="shared" si="106"/>
        <v>143.61083904</v>
      </c>
      <c r="O492" s="12">
        <v>1</v>
      </c>
      <c r="P492" s="13">
        <v>1</v>
      </c>
      <c r="Q492" s="14">
        <f t="shared" si="107"/>
        <v>1</v>
      </c>
      <c r="R492" s="422">
        <f t="shared" si="108"/>
        <v>6</v>
      </c>
      <c r="S492" s="423">
        <f t="shared" si="109"/>
        <v>143.61083904</v>
      </c>
      <c r="T492" s="422">
        <f t="shared" si="110"/>
        <v>17.547422025005392</v>
      </c>
      <c r="U492" s="423">
        <f t="shared" si="111"/>
        <v>2.5200000000000005</v>
      </c>
      <c r="V492" s="317"/>
      <c r="W492" s="322">
        <f t="shared" si="104"/>
        <v>22.210099199999998</v>
      </c>
      <c r="X492" s="397">
        <f t="shared" si="105"/>
        <v>7.2071466953250951E-2</v>
      </c>
      <c r="Y492" s="398">
        <f t="shared" si="112"/>
        <v>23.07261952</v>
      </c>
      <c r="Z492" s="396">
        <f t="shared" si="113"/>
        <v>3.6035733476625365E-2</v>
      </c>
    </row>
    <row r="493" spans="1:26" ht="15.75">
      <c r="A493" s="320"/>
      <c r="B493" s="24"/>
      <c r="C493" s="372" t="s">
        <v>152</v>
      </c>
      <c r="D493" s="10">
        <v>80</v>
      </c>
      <c r="E493" s="10" t="s">
        <v>14</v>
      </c>
      <c r="F493" s="10">
        <v>140</v>
      </c>
      <c r="G493" s="10" t="s">
        <v>14</v>
      </c>
      <c r="H493" s="10">
        <v>2</v>
      </c>
      <c r="I493" s="10"/>
      <c r="J493" s="10"/>
      <c r="K493" s="61"/>
      <c r="L493" s="435">
        <f t="shared" si="114"/>
        <v>6.7554462400000004</v>
      </c>
      <c r="M493" s="436">
        <v>6000</v>
      </c>
      <c r="N493" s="423">
        <f t="shared" si="106"/>
        <v>40.532677440000001</v>
      </c>
      <c r="O493" s="12">
        <v>1</v>
      </c>
      <c r="P493" s="13">
        <v>1</v>
      </c>
      <c r="Q493" s="14">
        <f t="shared" si="107"/>
        <v>1</v>
      </c>
      <c r="R493" s="422">
        <f t="shared" si="108"/>
        <v>6</v>
      </c>
      <c r="S493" s="423">
        <f t="shared" si="109"/>
        <v>40.532677440000001</v>
      </c>
      <c r="T493" s="422">
        <f t="shared" si="110"/>
        <v>65.132632896209671</v>
      </c>
      <c r="U493" s="423">
        <f t="shared" si="111"/>
        <v>2.6399999999999997</v>
      </c>
      <c r="V493" s="317"/>
      <c r="W493" s="322">
        <f t="shared" si="104"/>
        <v>6.6476312000000002</v>
      </c>
      <c r="X493" s="397">
        <f t="shared" si="105"/>
        <v>1.5959721411386796E-2</v>
      </c>
      <c r="Y493" s="398">
        <f t="shared" si="112"/>
        <v>6.7015387200000003</v>
      </c>
      <c r="Z493" s="396">
        <f t="shared" si="113"/>
        <v>7.9798607056933424E-3</v>
      </c>
    </row>
    <row r="494" spans="1:26" ht="15.75">
      <c r="A494" s="320"/>
      <c r="B494" s="24"/>
      <c r="C494" s="372" t="s">
        <v>152</v>
      </c>
      <c r="D494" s="10">
        <v>80</v>
      </c>
      <c r="E494" s="10" t="s">
        <v>14</v>
      </c>
      <c r="F494" s="10">
        <v>140</v>
      </c>
      <c r="G494" s="10" t="s">
        <v>14</v>
      </c>
      <c r="H494" s="10">
        <v>2.5</v>
      </c>
      <c r="I494" s="10"/>
      <c r="J494" s="10"/>
      <c r="K494" s="61"/>
      <c r="L494" s="435">
        <f t="shared" si="114"/>
        <v>8.3966347500000005</v>
      </c>
      <c r="M494" s="436">
        <v>6000</v>
      </c>
      <c r="N494" s="423">
        <f t="shared" si="106"/>
        <v>50.37980850000001</v>
      </c>
      <c r="O494" s="12">
        <v>1</v>
      </c>
      <c r="P494" s="13">
        <v>1</v>
      </c>
      <c r="Q494" s="14">
        <f t="shared" si="107"/>
        <v>1</v>
      </c>
      <c r="R494" s="422">
        <f t="shared" si="108"/>
        <v>6</v>
      </c>
      <c r="S494" s="423">
        <f t="shared" si="109"/>
        <v>50.37980850000001</v>
      </c>
      <c r="T494" s="422">
        <f t="shared" si="110"/>
        <v>52.401945910532788</v>
      </c>
      <c r="U494" s="423">
        <f t="shared" si="111"/>
        <v>2.6400000000000006</v>
      </c>
      <c r="V494" s="317"/>
      <c r="W494" s="322">
        <f t="shared" si="104"/>
        <v>8.2281737499999998</v>
      </c>
      <c r="X494" s="397">
        <f t="shared" si="105"/>
        <v>2.0062918659168871E-2</v>
      </c>
      <c r="Y494" s="398">
        <f t="shared" si="112"/>
        <v>8.3124042500000002</v>
      </c>
      <c r="Z494" s="396">
        <f t="shared" si="113"/>
        <v>1.003145932958438E-2</v>
      </c>
    </row>
    <row r="495" spans="1:26" ht="15.75">
      <c r="A495" s="320"/>
      <c r="B495" s="24"/>
      <c r="C495" s="372" t="s">
        <v>152</v>
      </c>
      <c r="D495" s="10">
        <v>80</v>
      </c>
      <c r="E495" s="10" t="s">
        <v>14</v>
      </c>
      <c r="F495" s="10">
        <v>140</v>
      </c>
      <c r="G495" s="10" t="s">
        <v>14</v>
      </c>
      <c r="H495" s="10">
        <v>3</v>
      </c>
      <c r="I495" s="10"/>
      <c r="J495" s="10"/>
      <c r="K495" s="61"/>
      <c r="L495" s="435">
        <f t="shared" si="114"/>
        <v>10.018754039999999</v>
      </c>
      <c r="M495" s="436">
        <v>6000</v>
      </c>
      <c r="N495" s="423">
        <f t="shared" si="106"/>
        <v>60.112524239999999</v>
      </c>
      <c r="O495" s="12">
        <v>1</v>
      </c>
      <c r="P495" s="13">
        <v>1</v>
      </c>
      <c r="Q495" s="14">
        <f t="shared" si="107"/>
        <v>1</v>
      </c>
      <c r="R495" s="422">
        <f t="shared" si="108"/>
        <v>6</v>
      </c>
      <c r="S495" s="423">
        <f t="shared" si="109"/>
        <v>60.112524239999999</v>
      </c>
      <c r="T495" s="422">
        <f t="shared" si="110"/>
        <v>43.917636688483874</v>
      </c>
      <c r="U495" s="423">
        <f t="shared" si="111"/>
        <v>2.64</v>
      </c>
      <c r="V495" s="317"/>
      <c r="W495" s="322">
        <f t="shared" si="104"/>
        <v>9.7761701999999993</v>
      </c>
      <c r="X495" s="397">
        <f t="shared" si="105"/>
        <v>2.4212974890039374E-2</v>
      </c>
      <c r="Y495" s="398">
        <f t="shared" si="112"/>
        <v>9.8974621200000001</v>
      </c>
      <c r="Z495" s="396">
        <f t="shared" si="113"/>
        <v>1.210648744501952E-2</v>
      </c>
    </row>
    <row r="496" spans="1:26" ht="15.75">
      <c r="A496" s="320"/>
      <c r="B496" s="24"/>
      <c r="C496" s="372" t="s">
        <v>152</v>
      </c>
      <c r="D496" s="10">
        <v>80</v>
      </c>
      <c r="E496" s="10" t="s">
        <v>14</v>
      </c>
      <c r="F496" s="10">
        <v>140</v>
      </c>
      <c r="G496" s="10" t="s">
        <v>14</v>
      </c>
      <c r="H496" s="10">
        <v>3.5</v>
      </c>
      <c r="I496" s="10"/>
      <c r="J496" s="10"/>
      <c r="K496" s="61"/>
      <c r="L496" s="435">
        <f t="shared" si="114"/>
        <v>11.621804109999999</v>
      </c>
      <c r="M496" s="436">
        <v>6000</v>
      </c>
      <c r="N496" s="423">
        <f t="shared" si="106"/>
        <v>69.730824659999996</v>
      </c>
      <c r="O496" s="12">
        <v>1</v>
      </c>
      <c r="P496" s="13">
        <v>1</v>
      </c>
      <c r="Q496" s="14">
        <f t="shared" si="107"/>
        <v>1</v>
      </c>
      <c r="R496" s="422">
        <f t="shared" si="108"/>
        <v>6</v>
      </c>
      <c r="S496" s="423">
        <f t="shared" si="109"/>
        <v>69.730824659999996</v>
      </c>
      <c r="T496" s="422">
        <f t="shared" si="110"/>
        <v>37.859870622100857</v>
      </c>
      <c r="U496" s="423">
        <f t="shared" si="111"/>
        <v>2.64</v>
      </c>
      <c r="V496" s="317"/>
      <c r="W496" s="322">
        <f t="shared" si="104"/>
        <v>11.291620549999999</v>
      </c>
      <c r="X496" s="397">
        <f t="shared" si="105"/>
        <v>2.8410697416237918E-2</v>
      </c>
      <c r="Y496" s="398">
        <f t="shared" si="112"/>
        <v>11.45671233</v>
      </c>
      <c r="Z496" s="396">
        <f t="shared" si="113"/>
        <v>1.4205348708118848E-2</v>
      </c>
    </row>
    <row r="497" spans="1:26" ht="15.75">
      <c r="A497" s="320"/>
      <c r="B497" s="24"/>
      <c r="C497" s="372" t="s">
        <v>152</v>
      </c>
      <c r="D497" s="10">
        <v>80</v>
      </c>
      <c r="E497" s="10" t="s">
        <v>14</v>
      </c>
      <c r="F497" s="10">
        <v>140</v>
      </c>
      <c r="G497" s="10" t="s">
        <v>14</v>
      </c>
      <c r="H497" s="10">
        <v>4</v>
      </c>
      <c r="I497" s="10"/>
      <c r="J497" s="10"/>
      <c r="K497" s="61"/>
      <c r="L497" s="435">
        <f t="shared" si="114"/>
        <v>13.205784959999999</v>
      </c>
      <c r="M497" s="436">
        <v>6000</v>
      </c>
      <c r="N497" s="423">
        <f t="shared" si="106"/>
        <v>79.234709760000001</v>
      </c>
      <c r="O497" s="12">
        <v>1</v>
      </c>
      <c r="P497" s="13">
        <v>1</v>
      </c>
      <c r="Q497" s="14">
        <f t="shared" si="107"/>
        <v>1</v>
      </c>
      <c r="R497" s="422">
        <f t="shared" si="108"/>
        <v>6</v>
      </c>
      <c r="S497" s="423">
        <f t="shared" si="109"/>
        <v>79.234709760000001</v>
      </c>
      <c r="T497" s="422">
        <f t="shared" si="110"/>
        <v>33.31873124791516</v>
      </c>
      <c r="U497" s="423">
        <f t="shared" si="111"/>
        <v>2.6400000000000006</v>
      </c>
      <c r="V497" s="317"/>
      <c r="W497" s="322">
        <f t="shared" si="104"/>
        <v>12.7745248</v>
      </c>
      <c r="X497" s="397">
        <f t="shared" si="105"/>
        <v>3.2656912202211008E-2</v>
      </c>
      <c r="Y497" s="398">
        <f t="shared" si="112"/>
        <v>12.990154879999999</v>
      </c>
      <c r="Z497" s="396">
        <f t="shared" si="113"/>
        <v>1.632845610110556E-2</v>
      </c>
    </row>
    <row r="498" spans="1:26" ht="15.75">
      <c r="A498" s="320"/>
      <c r="B498" s="24"/>
      <c r="C498" s="372" t="s">
        <v>152</v>
      </c>
      <c r="D498" s="10">
        <v>80</v>
      </c>
      <c r="E498" s="10" t="s">
        <v>14</v>
      </c>
      <c r="F498" s="10">
        <v>140</v>
      </c>
      <c r="G498" s="10" t="s">
        <v>14</v>
      </c>
      <c r="H498" s="10">
        <v>5</v>
      </c>
      <c r="I498" s="10"/>
      <c r="J498" s="10"/>
      <c r="K498" s="61"/>
      <c r="L498" s="435">
        <f t="shared" si="114"/>
        <v>16.316538999999999</v>
      </c>
      <c r="M498" s="436">
        <v>6000</v>
      </c>
      <c r="N498" s="423">
        <f t="shared" si="106"/>
        <v>97.899233999999993</v>
      </c>
      <c r="O498" s="12">
        <v>1</v>
      </c>
      <c r="P498" s="13">
        <v>1</v>
      </c>
      <c r="Q498" s="14">
        <f t="shared" si="107"/>
        <v>1</v>
      </c>
      <c r="R498" s="422">
        <f t="shared" si="108"/>
        <v>6</v>
      </c>
      <c r="S498" s="423">
        <f t="shared" si="109"/>
        <v>97.899233999999993</v>
      </c>
      <c r="T498" s="422">
        <f t="shared" si="110"/>
        <v>26.966503129125609</v>
      </c>
      <c r="U498" s="423">
        <f t="shared" si="111"/>
        <v>2.64</v>
      </c>
      <c r="V498" s="317"/>
      <c r="W498" s="322">
        <f t="shared" si="104"/>
        <v>15.642695</v>
      </c>
      <c r="X498" s="397">
        <f t="shared" si="105"/>
        <v>4.1298218942142029E-2</v>
      </c>
      <c r="Y498" s="398">
        <f t="shared" si="112"/>
        <v>15.979616999999999</v>
      </c>
      <c r="Z498" s="396">
        <f t="shared" si="113"/>
        <v>2.0649109471071014E-2</v>
      </c>
    </row>
    <row r="499" spans="1:26" ht="15.75">
      <c r="A499" s="320"/>
      <c r="B499" s="24"/>
      <c r="C499" s="372" t="s">
        <v>152</v>
      </c>
      <c r="D499" s="10">
        <v>80</v>
      </c>
      <c r="E499" s="10" t="s">
        <v>14</v>
      </c>
      <c r="F499" s="10">
        <v>140</v>
      </c>
      <c r="G499" s="10" t="s">
        <v>14</v>
      </c>
      <c r="H499" s="10">
        <v>6</v>
      </c>
      <c r="I499" s="10"/>
      <c r="J499" s="10"/>
      <c r="K499" s="61"/>
      <c r="L499" s="435">
        <f t="shared" si="114"/>
        <v>19.35101616</v>
      </c>
      <c r="M499" s="436">
        <v>6000</v>
      </c>
      <c r="N499" s="423">
        <f t="shared" si="106"/>
        <v>116.10609696</v>
      </c>
      <c r="O499" s="12">
        <v>1</v>
      </c>
      <c r="P499" s="13">
        <v>1</v>
      </c>
      <c r="Q499" s="14">
        <f t="shared" si="107"/>
        <v>1</v>
      </c>
      <c r="R499" s="422">
        <f t="shared" si="108"/>
        <v>6</v>
      </c>
      <c r="S499" s="423">
        <f t="shared" si="109"/>
        <v>116.10609696</v>
      </c>
      <c r="T499" s="422">
        <f t="shared" si="110"/>
        <v>22.73782401719621</v>
      </c>
      <c r="U499" s="423">
        <f t="shared" si="111"/>
        <v>2.64</v>
      </c>
      <c r="V499" s="317"/>
      <c r="W499" s="322">
        <f t="shared" si="104"/>
        <v>18.3806808</v>
      </c>
      <c r="X499" s="397">
        <f t="shared" si="105"/>
        <v>5.0143896939415344E-2</v>
      </c>
      <c r="Y499" s="398">
        <f t="shared" si="112"/>
        <v>18.86584848</v>
      </c>
      <c r="Z499" s="396">
        <f t="shared" si="113"/>
        <v>2.5071948469707617E-2</v>
      </c>
    </row>
    <row r="500" spans="1:26" ht="15.75">
      <c r="A500" s="320"/>
      <c r="B500" s="24"/>
      <c r="C500" s="372" t="s">
        <v>152</v>
      </c>
      <c r="D500" s="10">
        <v>80</v>
      </c>
      <c r="E500" s="10" t="s">
        <v>14</v>
      </c>
      <c r="F500" s="10">
        <v>140</v>
      </c>
      <c r="G500" s="10" t="s">
        <v>14</v>
      </c>
      <c r="H500" s="10">
        <v>8</v>
      </c>
      <c r="I500" s="10"/>
      <c r="J500" s="10"/>
      <c r="K500" s="61"/>
      <c r="L500" s="435">
        <f t="shared" si="114"/>
        <v>25.191139839999998</v>
      </c>
      <c r="M500" s="436">
        <v>6000</v>
      </c>
      <c r="N500" s="423">
        <f t="shared" si="106"/>
        <v>151.14683904</v>
      </c>
      <c r="O500" s="12">
        <v>1</v>
      </c>
      <c r="P500" s="13">
        <v>1</v>
      </c>
      <c r="Q500" s="14">
        <f t="shared" si="107"/>
        <v>1</v>
      </c>
      <c r="R500" s="422">
        <f t="shared" si="108"/>
        <v>6</v>
      </c>
      <c r="S500" s="423">
        <f t="shared" si="109"/>
        <v>151.14683904</v>
      </c>
      <c r="T500" s="422">
        <f t="shared" si="110"/>
        <v>17.466458556247687</v>
      </c>
      <c r="U500" s="423">
        <f t="shared" si="111"/>
        <v>2.64</v>
      </c>
      <c r="V500" s="317"/>
      <c r="W500" s="322">
        <f t="shared" si="104"/>
        <v>23.466099199999999</v>
      </c>
      <c r="X500" s="397">
        <f t="shared" si="105"/>
        <v>6.8478070105461364E-2</v>
      </c>
      <c r="Y500" s="398">
        <f t="shared" si="112"/>
        <v>24.32861952</v>
      </c>
      <c r="Z500" s="396">
        <f t="shared" si="113"/>
        <v>3.4239035052730626E-2</v>
      </c>
    </row>
    <row r="501" spans="1:26" ht="15.75">
      <c r="A501" s="320"/>
      <c r="B501" s="24"/>
      <c r="C501" s="372" t="s">
        <v>152</v>
      </c>
      <c r="D501" s="10">
        <v>80</v>
      </c>
      <c r="E501" s="10" t="s">
        <v>14</v>
      </c>
      <c r="F501" s="10">
        <v>150</v>
      </c>
      <c r="G501" s="10" t="s">
        <v>14</v>
      </c>
      <c r="H501" s="10">
        <v>2</v>
      </c>
      <c r="I501" s="10"/>
      <c r="J501" s="10"/>
      <c r="K501" s="61"/>
      <c r="L501" s="435">
        <f t="shared" si="114"/>
        <v>7.0694462400000004</v>
      </c>
      <c r="M501" s="436">
        <v>6000</v>
      </c>
      <c r="N501" s="423">
        <f t="shared" si="106"/>
        <v>42.416677440000001</v>
      </c>
      <c r="O501" s="12">
        <v>1</v>
      </c>
      <c r="P501" s="13">
        <v>1</v>
      </c>
      <c r="Q501" s="14">
        <f t="shared" si="107"/>
        <v>1</v>
      </c>
      <c r="R501" s="422">
        <f t="shared" si="108"/>
        <v>6</v>
      </c>
      <c r="S501" s="423">
        <f t="shared" si="109"/>
        <v>42.416677440000001</v>
      </c>
      <c r="T501" s="422">
        <f t="shared" si="110"/>
        <v>65.068745752283988</v>
      </c>
      <c r="U501" s="423">
        <f t="shared" si="111"/>
        <v>2.76</v>
      </c>
      <c r="V501" s="317"/>
      <c r="W501" s="322">
        <f t="shared" si="104"/>
        <v>6.9616312000000002</v>
      </c>
      <c r="X501" s="397">
        <f t="shared" si="105"/>
        <v>1.5250846578331201E-2</v>
      </c>
      <c r="Y501" s="398">
        <f t="shared" si="112"/>
        <v>7.0155387200000003</v>
      </c>
      <c r="Z501" s="396">
        <f t="shared" si="113"/>
        <v>7.6254232891656004E-3</v>
      </c>
    </row>
    <row r="502" spans="1:26" ht="15.75">
      <c r="A502" s="320"/>
      <c r="B502" s="24"/>
      <c r="C502" s="372" t="s">
        <v>152</v>
      </c>
      <c r="D502" s="10">
        <v>80</v>
      </c>
      <c r="E502" s="10" t="s">
        <v>14</v>
      </c>
      <c r="F502" s="10">
        <v>150</v>
      </c>
      <c r="G502" s="10" t="s">
        <v>14</v>
      </c>
      <c r="H502" s="10">
        <v>2.5</v>
      </c>
      <c r="I502" s="10"/>
      <c r="J502" s="10"/>
      <c r="K502" s="61"/>
      <c r="L502" s="435">
        <f t="shared" si="114"/>
        <v>8.7891347500000006</v>
      </c>
      <c r="M502" s="436">
        <v>6000</v>
      </c>
      <c r="N502" s="423">
        <f t="shared" si="106"/>
        <v>52.734808500000007</v>
      </c>
      <c r="O502" s="12">
        <v>1</v>
      </c>
      <c r="P502" s="13">
        <v>1</v>
      </c>
      <c r="Q502" s="14">
        <f t="shared" si="107"/>
        <v>1</v>
      </c>
      <c r="R502" s="422">
        <f t="shared" si="108"/>
        <v>6</v>
      </c>
      <c r="S502" s="423">
        <f t="shared" si="109"/>
        <v>52.734808500000007</v>
      </c>
      <c r="T502" s="422">
        <f t="shared" si="110"/>
        <v>52.337347541519939</v>
      </c>
      <c r="U502" s="423">
        <f t="shared" si="111"/>
        <v>2.76</v>
      </c>
      <c r="V502" s="317"/>
      <c r="W502" s="322">
        <f t="shared" si="104"/>
        <v>8.6206737499999999</v>
      </c>
      <c r="X502" s="397">
        <f t="shared" si="105"/>
        <v>1.916696066128698E-2</v>
      </c>
      <c r="Y502" s="398">
        <f t="shared" si="112"/>
        <v>8.7049042500000002</v>
      </c>
      <c r="Z502" s="396">
        <f t="shared" si="113"/>
        <v>9.5834803306434901E-3</v>
      </c>
    </row>
    <row r="503" spans="1:26" ht="15.75">
      <c r="A503" s="320"/>
      <c r="B503" s="24"/>
      <c r="C503" s="372" t="s">
        <v>152</v>
      </c>
      <c r="D503" s="10">
        <v>80</v>
      </c>
      <c r="E503" s="10" t="s">
        <v>14</v>
      </c>
      <c r="F503" s="10">
        <v>150</v>
      </c>
      <c r="G503" s="10" t="s">
        <v>14</v>
      </c>
      <c r="H503" s="10">
        <v>3</v>
      </c>
      <c r="I503" s="10"/>
      <c r="J503" s="10"/>
      <c r="K503" s="61"/>
      <c r="L503" s="435">
        <f t="shared" si="114"/>
        <v>10.489754039999999</v>
      </c>
      <c r="M503" s="436">
        <v>6000</v>
      </c>
      <c r="N503" s="423">
        <f t="shared" si="106"/>
        <v>62.93852424</v>
      </c>
      <c r="O503" s="12">
        <v>1</v>
      </c>
      <c r="P503" s="13">
        <v>1</v>
      </c>
      <c r="Q503" s="14">
        <f t="shared" si="107"/>
        <v>1</v>
      </c>
      <c r="R503" s="422">
        <f t="shared" si="108"/>
        <v>6</v>
      </c>
      <c r="S503" s="423">
        <f t="shared" si="109"/>
        <v>62.93852424</v>
      </c>
      <c r="T503" s="422">
        <f t="shared" si="110"/>
        <v>43.852315149231089</v>
      </c>
      <c r="U503" s="423">
        <f t="shared" si="111"/>
        <v>2.76</v>
      </c>
      <c r="V503" s="317"/>
      <c r="W503" s="322">
        <f t="shared" si="104"/>
        <v>10.247170199999999</v>
      </c>
      <c r="X503" s="397">
        <f t="shared" si="105"/>
        <v>2.3125789134327501E-2</v>
      </c>
      <c r="Y503" s="398">
        <f t="shared" si="112"/>
        <v>10.36846212</v>
      </c>
      <c r="Z503" s="396">
        <f t="shared" si="113"/>
        <v>1.156289456716364E-2</v>
      </c>
    </row>
    <row r="504" spans="1:26" ht="15.75">
      <c r="A504" s="320"/>
      <c r="B504" s="24"/>
      <c r="C504" s="372" t="s">
        <v>152</v>
      </c>
      <c r="D504" s="10">
        <v>80</v>
      </c>
      <c r="E504" s="10" t="s">
        <v>14</v>
      </c>
      <c r="F504" s="10">
        <v>150</v>
      </c>
      <c r="G504" s="10" t="s">
        <v>14</v>
      </c>
      <c r="H504" s="10">
        <v>3.5</v>
      </c>
      <c r="I504" s="10"/>
      <c r="J504" s="10"/>
      <c r="K504" s="61"/>
      <c r="L504" s="435">
        <f t="shared" si="114"/>
        <v>12.171304109999998</v>
      </c>
      <c r="M504" s="436">
        <v>6000</v>
      </c>
      <c r="N504" s="423">
        <f t="shared" si="106"/>
        <v>73.027824659999979</v>
      </c>
      <c r="O504" s="12">
        <v>1</v>
      </c>
      <c r="P504" s="13">
        <v>1</v>
      </c>
      <c r="Q504" s="14">
        <f t="shared" si="107"/>
        <v>1</v>
      </c>
      <c r="R504" s="422">
        <f t="shared" si="108"/>
        <v>6</v>
      </c>
      <c r="S504" s="423">
        <f t="shared" si="109"/>
        <v>73.027824659999979</v>
      </c>
      <c r="T504" s="422">
        <f t="shared" si="110"/>
        <v>37.793813698407384</v>
      </c>
      <c r="U504" s="423">
        <f t="shared" si="111"/>
        <v>2.7599999999999993</v>
      </c>
      <c r="V504" s="317"/>
      <c r="W504" s="322">
        <f t="shared" si="104"/>
        <v>11.841120549999998</v>
      </c>
      <c r="X504" s="397">
        <f t="shared" si="105"/>
        <v>2.7128034680254154E-2</v>
      </c>
      <c r="Y504" s="398">
        <f t="shared" si="112"/>
        <v>12.006212329999999</v>
      </c>
      <c r="Z504" s="396">
        <f t="shared" si="113"/>
        <v>1.3564017340127021E-2</v>
      </c>
    </row>
    <row r="505" spans="1:26" ht="15.75">
      <c r="A505" s="320"/>
      <c r="B505" s="24"/>
      <c r="C505" s="372" t="s">
        <v>152</v>
      </c>
      <c r="D505" s="10">
        <v>80</v>
      </c>
      <c r="E505" s="10" t="s">
        <v>14</v>
      </c>
      <c r="F505" s="10">
        <v>150</v>
      </c>
      <c r="G505" s="10" t="s">
        <v>14</v>
      </c>
      <c r="H505" s="10">
        <v>4</v>
      </c>
      <c r="I505" s="10"/>
      <c r="J505" s="10"/>
      <c r="K505" s="61"/>
      <c r="L505" s="435">
        <f t="shared" si="114"/>
        <v>13.833784959999999</v>
      </c>
      <c r="M505" s="436">
        <v>6000</v>
      </c>
      <c r="N505" s="423">
        <f t="shared" si="106"/>
        <v>83.002709760000002</v>
      </c>
      <c r="O505" s="12">
        <v>1</v>
      </c>
      <c r="P505" s="13">
        <v>1</v>
      </c>
      <c r="Q505" s="14">
        <f t="shared" si="107"/>
        <v>1</v>
      </c>
      <c r="R505" s="422">
        <f t="shared" si="108"/>
        <v>6</v>
      </c>
      <c r="S505" s="423">
        <f t="shared" si="109"/>
        <v>83.002709760000002</v>
      </c>
      <c r="T505" s="422">
        <f t="shared" si="110"/>
        <v>33.251926448913082</v>
      </c>
      <c r="U505" s="423">
        <f t="shared" si="111"/>
        <v>2.76</v>
      </c>
      <c r="V505" s="317"/>
      <c r="W505" s="322">
        <f t="shared" si="104"/>
        <v>13.4025248</v>
      </c>
      <c r="X505" s="397">
        <f t="shared" si="105"/>
        <v>3.1174415479709672E-2</v>
      </c>
      <c r="Y505" s="398">
        <f t="shared" si="112"/>
        <v>13.618154879999999</v>
      </c>
      <c r="Z505" s="396">
        <f t="shared" si="113"/>
        <v>1.5587207739854891E-2</v>
      </c>
    </row>
    <row r="506" spans="1:26" ht="15.75">
      <c r="A506" s="320"/>
      <c r="B506" s="24"/>
      <c r="C506" s="372" t="s">
        <v>152</v>
      </c>
      <c r="D506" s="10">
        <v>80</v>
      </c>
      <c r="E506" s="10" t="s">
        <v>14</v>
      </c>
      <c r="F506" s="10">
        <v>150</v>
      </c>
      <c r="G506" s="10" t="s">
        <v>14</v>
      </c>
      <c r="H506" s="10">
        <v>5</v>
      </c>
      <c r="I506" s="10"/>
      <c r="J506" s="10"/>
      <c r="K506" s="61"/>
      <c r="L506" s="435">
        <f t="shared" si="114"/>
        <v>17.101538999999999</v>
      </c>
      <c r="M506" s="436">
        <v>6000</v>
      </c>
      <c r="N506" s="423">
        <f t="shared" si="106"/>
        <v>102.609234</v>
      </c>
      <c r="O506" s="12">
        <v>1</v>
      </c>
      <c r="P506" s="13">
        <v>1</v>
      </c>
      <c r="Q506" s="14">
        <f t="shared" si="107"/>
        <v>1</v>
      </c>
      <c r="R506" s="422">
        <f t="shared" si="108"/>
        <v>6</v>
      </c>
      <c r="S506" s="423">
        <f t="shared" si="109"/>
        <v>102.609234</v>
      </c>
      <c r="T506" s="422">
        <f t="shared" si="110"/>
        <v>26.898163960565189</v>
      </c>
      <c r="U506" s="423">
        <f t="shared" si="111"/>
        <v>2.76</v>
      </c>
      <c r="V506" s="317"/>
      <c r="W506" s="322">
        <f t="shared" si="104"/>
        <v>16.427695</v>
      </c>
      <c r="X506" s="397">
        <f t="shared" si="105"/>
        <v>3.9402535643137115E-2</v>
      </c>
      <c r="Y506" s="398">
        <f t="shared" si="112"/>
        <v>16.764617000000001</v>
      </c>
      <c r="Z506" s="396">
        <f t="shared" si="113"/>
        <v>1.9701267821568447E-2</v>
      </c>
    </row>
    <row r="507" spans="1:26" ht="15.75">
      <c r="A507" s="320"/>
      <c r="B507" s="24"/>
      <c r="C507" s="372" t="s">
        <v>152</v>
      </c>
      <c r="D507" s="10">
        <v>80</v>
      </c>
      <c r="E507" s="10" t="s">
        <v>14</v>
      </c>
      <c r="F507" s="10">
        <v>150</v>
      </c>
      <c r="G507" s="10" t="s">
        <v>14</v>
      </c>
      <c r="H507" s="10">
        <v>6</v>
      </c>
      <c r="I507" s="10"/>
      <c r="J507" s="10"/>
      <c r="K507" s="61"/>
      <c r="L507" s="435">
        <f t="shared" si="114"/>
        <v>20.293016160000001</v>
      </c>
      <c r="M507" s="436">
        <v>6000</v>
      </c>
      <c r="N507" s="423">
        <f t="shared" si="106"/>
        <v>121.75809696</v>
      </c>
      <c r="O507" s="12">
        <v>1</v>
      </c>
      <c r="P507" s="13">
        <v>1</v>
      </c>
      <c r="Q507" s="14">
        <f t="shared" si="107"/>
        <v>1</v>
      </c>
      <c r="R507" s="422">
        <f t="shared" si="108"/>
        <v>6</v>
      </c>
      <c r="S507" s="423">
        <f t="shared" si="109"/>
        <v>121.75809696</v>
      </c>
      <c r="T507" s="422">
        <f t="shared" si="110"/>
        <v>22.667896993386123</v>
      </c>
      <c r="U507" s="423">
        <f t="shared" si="111"/>
        <v>2.76</v>
      </c>
      <c r="V507" s="317"/>
      <c r="W507" s="322">
        <f t="shared" si="104"/>
        <v>19.322680800000001</v>
      </c>
      <c r="X507" s="397">
        <f t="shared" si="105"/>
        <v>4.7816221716348362E-2</v>
      </c>
      <c r="Y507" s="398">
        <f t="shared" si="112"/>
        <v>19.807848480000001</v>
      </c>
      <c r="Z507" s="396">
        <f t="shared" si="113"/>
        <v>2.3908110858174125E-2</v>
      </c>
    </row>
    <row r="508" spans="1:26" ht="15.75">
      <c r="A508" s="320"/>
      <c r="B508" s="24"/>
      <c r="C508" s="372" t="s">
        <v>152</v>
      </c>
      <c r="D508" s="10">
        <v>80</v>
      </c>
      <c r="E508" s="10" t="s">
        <v>14</v>
      </c>
      <c r="F508" s="10">
        <v>150</v>
      </c>
      <c r="G508" s="10" t="s">
        <v>14</v>
      </c>
      <c r="H508" s="10">
        <v>8</v>
      </c>
      <c r="I508" s="10"/>
      <c r="J508" s="10"/>
      <c r="K508" s="61"/>
      <c r="L508" s="435">
        <f t="shared" si="114"/>
        <v>26.447139839999998</v>
      </c>
      <c r="M508" s="436">
        <v>6000</v>
      </c>
      <c r="N508" s="423">
        <f t="shared" si="106"/>
        <v>158.68283904</v>
      </c>
      <c r="O508" s="12">
        <v>1</v>
      </c>
      <c r="P508" s="13">
        <v>1</v>
      </c>
      <c r="Q508" s="14">
        <f t="shared" si="107"/>
        <v>1</v>
      </c>
      <c r="R508" s="422">
        <f t="shared" si="108"/>
        <v>6</v>
      </c>
      <c r="S508" s="423">
        <f t="shared" si="109"/>
        <v>158.68283904</v>
      </c>
      <c r="T508" s="422">
        <f t="shared" si="110"/>
        <v>17.393185152833524</v>
      </c>
      <c r="U508" s="423">
        <f t="shared" si="111"/>
        <v>2.76</v>
      </c>
      <c r="V508" s="317"/>
      <c r="W508" s="322">
        <f t="shared" si="104"/>
        <v>24.722099199999999</v>
      </c>
      <c r="X508" s="397">
        <f t="shared" si="105"/>
        <v>6.5225980973222741E-2</v>
      </c>
      <c r="Y508" s="398">
        <f t="shared" si="112"/>
        <v>25.58461952</v>
      </c>
      <c r="Z508" s="396">
        <f t="shared" si="113"/>
        <v>3.261299048661126E-2</v>
      </c>
    </row>
    <row r="509" spans="1:26" ht="15.75">
      <c r="A509" s="320"/>
      <c r="B509" s="24"/>
      <c r="C509" s="372" t="s">
        <v>152</v>
      </c>
      <c r="D509" s="10">
        <v>80</v>
      </c>
      <c r="E509" s="10" t="s">
        <v>14</v>
      </c>
      <c r="F509" s="10">
        <v>160</v>
      </c>
      <c r="G509" s="10" t="s">
        <v>14</v>
      </c>
      <c r="H509" s="10">
        <v>2</v>
      </c>
      <c r="I509" s="10"/>
      <c r="J509" s="10"/>
      <c r="K509" s="61"/>
      <c r="L509" s="435">
        <f t="shared" si="114"/>
        <v>7.3834462399999996</v>
      </c>
      <c r="M509" s="436">
        <v>6000</v>
      </c>
      <c r="N509" s="423">
        <f t="shared" si="106"/>
        <v>44.300677440000001</v>
      </c>
      <c r="O509" s="12">
        <v>1</v>
      </c>
      <c r="P509" s="13">
        <v>1</v>
      </c>
      <c r="Q509" s="14">
        <f t="shared" si="107"/>
        <v>1</v>
      </c>
      <c r="R509" s="422">
        <f t="shared" si="108"/>
        <v>6</v>
      </c>
      <c r="S509" s="423">
        <f t="shared" si="109"/>
        <v>44.300677440000001</v>
      </c>
      <c r="T509" s="422">
        <f t="shared" si="110"/>
        <v>65.010292537865084</v>
      </c>
      <c r="U509" s="423">
        <f t="shared" si="111"/>
        <v>2.88</v>
      </c>
      <c r="V509" s="317"/>
      <c r="W509" s="322">
        <f t="shared" si="104"/>
        <v>7.2756311999999994</v>
      </c>
      <c r="X509" s="397">
        <f t="shared" si="105"/>
        <v>1.4602265188295105E-2</v>
      </c>
      <c r="Y509" s="398">
        <f t="shared" si="112"/>
        <v>7.3295387199999995</v>
      </c>
      <c r="Z509" s="396">
        <f t="shared" si="113"/>
        <v>7.3011325941475524E-3</v>
      </c>
    </row>
    <row r="510" spans="1:26" ht="15.75">
      <c r="A510" s="320"/>
      <c r="B510" s="24"/>
      <c r="C510" s="372" t="s">
        <v>152</v>
      </c>
      <c r="D510" s="10">
        <v>80</v>
      </c>
      <c r="E510" s="10" t="s">
        <v>14</v>
      </c>
      <c r="F510" s="10">
        <v>160</v>
      </c>
      <c r="G510" s="10" t="s">
        <v>14</v>
      </c>
      <c r="H510" s="10">
        <v>2.5</v>
      </c>
      <c r="I510" s="10"/>
      <c r="J510" s="10"/>
      <c r="K510" s="61"/>
      <c r="L510" s="435">
        <f t="shared" si="114"/>
        <v>9.1816347500000006</v>
      </c>
      <c r="M510" s="436">
        <v>6000</v>
      </c>
      <c r="N510" s="423">
        <f t="shared" si="106"/>
        <v>55.089808500000004</v>
      </c>
      <c r="O510" s="12">
        <v>1</v>
      </c>
      <c r="P510" s="13">
        <v>1</v>
      </c>
      <c r="Q510" s="14">
        <f t="shared" si="107"/>
        <v>1</v>
      </c>
      <c r="R510" s="422">
        <f t="shared" si="108"/>
        <v>6</v>
      </c>
      <c r="S510" s="423">
        <f t="shared" si="109"/>
        <v>55.089808500000004</v>
      </c>
      <c r="T510" s="422">
        <f t="shared" si="110"/>
        <v>52.27827212359977</v>
      </c>
      <c r="U510" s="423">
        <f t="shared" si="111"/>
        <v>2.88</v>
      </c>
      <c r="V510" s="317"/>
      <c r="W510" s="322">
        <f t="shared" si="104"/>
        <v>9.01317375</v>
      </c>
      <c r="X510" s="397">
        <f t="shared" si="105"/>
        <v>1.8347604167112008E-2</v>
      </c>
      <c r="Y510" s="398">
        <f t="shared" si="112"/>
        <v>9.0974042500000003</v>
      </c>
      <c r="Z510" s="396">
        <f t="shared" si="113"/>
        <v>9.1738020835560041E-3</v>
      </c>
    </row>
    <row r="511" spans="1:26" ht="15.75">
      <c r="A511" s="320"/>
      <c r="B511" s="24"/>
      <c r="C511" s="372" t="s">
        <v>152</v>
      </c>
      <c r="D511" s="10">
        <v>80</v>
      </c>
      <c r="E511" s="10" t="s">
        <v>14</v>
      </c>
      <c r="F511" s="10">
        <v>160</v>
      </c>
      <c r="G511" s="10" t="s">
        <v>14</v>
      </c>
      <c r="H511" s="10">
        <v>3</v>
      </c>
      <c r="I511" s="10"/>
      <c r="J511" s="10"/>
      <c r="K511" s="61"/>
      <c r="L511" s="435">
        <f t="shared" si="114"/>
        <v>10.960754039999999</v>
      </c>
      <c r="M511" s="436">
        <v>6000</v>
      </c>
      <c r="N511" s="423">
        <f t="shared" si="106"/>
        <v>65.76452424</v>
      </c>
      <c r="O511" s="12">
        <v>1</v>
      </c>
      <c r="P511" s="13">
        <v>1</v>
      </c>
      <c r="Q511" s="14">
        <f t="shared" si="107"/>
        <v>1</v>
      </c>
      <c r="R511" s="422">
        <f t="shared" si="108"/>
        <v>6</v>
      </c>
      <c r="S511" s="423">
        <f t="shared" si="109"/>
        <v>65.76452424</v>
      </c>
      <c r="T511" s="422">
        <f t="shared" si="110"/>
        <v>43.792607538522965</v>
      </c>
      <c r="U511" s="423">
        <f t="shared" si="111"/>
        <v>2.8800000000000003</v>
      </c>
      <c r="V511" s="317"/>
      <c r="W511" s="322">
        <f t="shared" si="104"/>
        <v>10.718170199999999</v>
      </c>
      <c r="X511" s="397">
        <f t="shared" si="105"/>
        <v>2.2132039375641344E-2</v>
      </c>
      <c r="Y511" s="398">
        <f t="shared" si="112"/>
        <v>10.83946212</v>
      </c>
      <c r="Z511" s="396">
        <f t="shared" si="113"/>
        <v>1.1066019687820616E-2</v>
      </c>
    </row>
    <row r="512" spans="1:26" ht="15.75">
      <c r="A512" s="320"/>
      <c r="B512" s="24"/>
      <c r="C512" s="372" t="s">
        <v>152</v>
      </c>
      <c r="D512" s="10">
        <v>80</v>
      </c>
      <c r="E512" s="10" t="s">
        <v>14</v>
      </c>
      <c r="F512" s="10">
        <v>160</v>
      </c>
      <c r="G512" s="10" t="s">
        <v>14</v>
      </c>
      <c r="H512" s="10">
        <v>3.5</v>
      </c>
      <c r="I512" s="10"/>
      <c r="J512" s="10"/>
      <c r="K512" s="61"/>
      <c r="L512" s="435">
        <f t="shared" si="114"/>
        <v>12.720804109999998</v>
      </c>
      <c r="M512" s="436">
        <v>6000</v>
      </c>
      <c r="N512" s="423">
        <f t="shared" si="106"/>
        <v>76.32482465999999</v>
      </c>
      <c r="O512" s="12">
        <v>1</v>
      </c>
      <c r="P512" s="13">
        <v>1</v>
      </c>
      <c r="Q512" s="14">
        <f t="shared" si="107"/>
        <v>1</v>
      </c>
      <c r="R512" s="422">
        <f t="shared" si="108"/>
        <v>6</v>
      </c>
      <c r="S512" s="423">
        <f t="shared" si="109"/>
        <v>76.32482465999999</v>
      </c>
      <c r="T512" s="422">
        <f t="shared" si="110"/>
        <v>37.733463690606278</v>
      </c>
      <c r="U512" s="423">
        <f t="shared" si="111"/>
        <v>2.8800000000000003</v>
      </c>
      <c r="V512" s="317"/>
      <c r="W512" s="322">
        <f t="shared" si="104"/>
        <v>12.390620549999998</v>
      </c>
      <c r="X512" s="397">
        <f t="shared" si="105"/>
        <v>2.5956186192698127E-2</v>
      </c>
      <c r="Y512" s="398">
        <f t="shared" si="112"/>
        <v>12.555712329999999</v>
      </c>
      <c r="Z512" s="396">
        <f t="shared" si="113"/>
        <v>1.2978093096349008E-2</v>
      </c>
    </row>
    <row r="513" spans="1:26" ht="15.75">
      <c r="A513" s="320"/>
      <c r="B513" s="24"/>
      <c r="C513" s="372" t="s">
        <v>152</v>
      </c>
      <c r="D513" s="10">
        <v>80</v>
      </c>
      <c r="E513" s="10" t="s">
        <v>14</v>
      </c>
      <c r="F513" s="10">
        <v>160</v>
      </c>
      <c r="G513" s="10" t="s">
        <v>14</v>
      </c>
      <c r="H513" s="10">
        <v>4</v>
      </c>
      <c r="I513" s="10"/>
      <c r="J513" s="10"/>
      <c r="K513" s="61"/>
      <c r="L513" s="435">
        <f t="shared" si="114"/>
        <v>14.461784959999997</v>
      </c>
      <c r="M513" s="436">
        <v>6000</v>
      </c>
      <c r="N513" s="423">
        <f t="shared" si="106"/>
        <v>86.770709759999988</v>
      </c>
      <c r="O513" s="12">
        <v>1</v>
      </c>
      <c r="P513" s="13">
        <v>1</v>
      </c>
      <c r="Q513" s="14">
        <f t="shared" si="107"/>
        <v>1</v>
      </c>
      <c r="R513" s="422">
        <f t="shared" si="108"/>
        <v>6</v>
      </c>
      <c r="S513" s="423">
        <f t="shared" si="109"/>
        <v>86.770709759999988</v>
      </c>
      <c r="T513" s="422">
        <f t="shared" si="110"/>
        <v>33.190923618878102</v>
      </c>
      <c r="U513" s="423">
        <f t="shared" si="111"/>
        <v>2.8800000000000003</v>
      </c>
      <c r="V513" s="317"/>
      <c r="W513" s="322">
        <f t="shared" si="104"/>
        <v>14.030524799999998</v>
      </c>
      <c r="X513" s="397">
        <f t="shared" si="105"/>
        <v>2.982067298005231E-2</v>
      </c>
      <c r="Y513" s="398">
        <f t="shared" si="112"/>
        <v>14.246154879999997</v>
      </c>
      <c r="Z513" s="396">
        <f t="shared" si="113"/>
        <v>1.4910336490026266E-2</v>
      </c>
    </row>
    <row r="514" spans="1:26" ht="15.75">
      <c r="A514" s="320"/>
      <c r="B514" s="24"/>
      <c r="C514" s="372" t="s">
        <v>152</v>
      </c>
      <c r="D514" s="10">
        <v>80</v>
      </c>
      <c r="E514" s="10" t="s">
        <v>14</v>
      </c>
      <c r="F514" s="10">
        <v>160</v>
      </c>
      <c r="G514" s="10" t="s">
        <v>14</v>
      </c>
      <c r="H514" s="10">
        <v>5</v>
      </c>
      <c r="I514" s="10"/>
      <c r="J514" s="10"/>
      <c r="K514" s="61"/>
      <c r="L514" s="435">
        <f t="shared" si="114"/>
        <v>17.886538999999999</v>
      </c>
      <c r="M514" s="436">
        <v>6000</v>
      </c>
      <c r="N514" s="423">
        <f t="shared" si="106"/>
        <v>107.31923399999999</v>
      </c>
      <c r="O514" s="12">
        <v>1</v>
      </c>
      <c r="P514" s="13">
        <v>1</v>
      </c>
      <c r="Q514" s="14">
        <f t="shared" si="107"/>
        <v>1</v>
      </c>
      <c r="R514" s="422">
        <f t="shared" si="108"/>
        <v>6</v>
      </c>
      <c r="S514" s="423">
        <f t="shared" si="109"/>
        <v>107.31923399999999</v>
      </c>
      <c r="T514" s="422">
        <f t="shared" si="110"/>
        <v>26.835823297061552</v>
      </c>
      <c r="U514" s="423">
        <f t="shared" si="111"/>
        <v>2.88</v>
      </c>
      <c r="V514" s="317"/>
      <c r="W514" s="322">
        <f t="shared" si="104"/>
        <v>17.212695</v>
      </c>
      <c r="X514" s="397">
        <f t="shared" si="105"/>
        <v>3.7673246903718982E-2</v>
      </c>
      <c r="Y514" s="398">
        <f t="shared" si="112"/>
        <v>17.549617000000001</v>
      </c>
      <c r="Z514" s="396">
        <f t="shared" si="113"/>
        <v>1.8836623451859436E-2</v>
      </c>
    </row>
    <row r="515" spans="1:26" ht="15.75">
      <c r="A515" s="320"/>
      <c r="B515" s="24"/>
      <c r="C515" s="372" t="s">
        <v>152</v>
      </c>
      <c r="D515" s="10">
        <v>80</v>
      </c>
      <c r="E515" s="10" t="s">
        <v>14</v>
      </c>
      <c r="F515" s="10">
        <v>160</v>
      </c>
      <c r="G515" s="10" t="s">
        <v>14</v>
      </c>
      <c r="H515" s="10">
        <v>6</v>
      </c>
      <c r="I515" s="10"/>
      <c r="J515" s="10"/>
      <c r="K515" s="61"/>
      <c r="L515" s="435">
        <f t="shared" si="114"/>
        <v>21.235016160000001</v>
      </c>
      <c r="M515" s="436">
        <v>6000</v>
      </c>
      <c r="N515" s="423">
        <f t="shared" si="106"/>
        <v>127.41009696</v>
      </c>
      <c r="O515" s="12">
        <v>1</v>
      </c>
      <c r="P515" s="13">
        <v>1</v>
      </c>
      <c r="Q515" s="14">
        <f t="shared" si="107"/>
        <v>1</v>
      </c>
      <c r="R515" s="422">
        <f t="shared" si="108"/>
        <v>6</v>
      </c>
      <c r="S515" s="423">
        <f t="shared" si="109"/>
        <v>127.41009696</v>
      </c>
      <c r="T515" s="422">
        <f t="shared" si="110"/>
        <v>22.6041739918318</v>
      </c>
      <c r="U515" s="423">
        <f t="shared" si="111"/>
        <v>2.88</v>
      </c>
      <c r="V515" s="317"/>
      <c r="W515" s="322">
        <f t="shared" si="104"/>
        <v>20.264680800000001</v>
      </c>
      <c r="X515" s="397">
        <f t="shared" si="105"/>
        <v>4.5695061058055764E-2</v>
      </c>
      <c r="Y515" s="398">
        <f t="shared" si="112"/>
        <v>20.749848480000001</v>
      </c>
      <c r="Z515" s="396">
        <f t="shared" si="113"/>
        <v>2.2847530529027882E-2</v>
      </c>
    </row>
    <row r="516" spans="1:26" ht="15.75">
      <c r="A516" s="320"/>
      <c r="B516" s="24"/>
      <c r="C516" s="372" t="s">
        <v>152</v>
      </c>
      <c r="D516" s="10">
        <v>80</v>
      </c>
      <c r="E516" s="10" t="s">
        <v>14</v>
      </c>
      <c r="F516" s="10">
        <v>160</v>
      </c>
      <c r="G516" s="10" t="s">
        <v>14</v>
      </c>
      <c r="H516" s="10">
        <v>8</v>
      </c>
      <c r="I516" s="10"/>
      <c r="J516" s="10"/>
      <c r="K516" s="61"/>
      <c r="L516" s="435">
        <f t="shared" si="114"/>
        <v>27.703139839999999</v>
      </c>
      <c r="M516" s="436">
        <v>6000</v>
      </c>
      <c r="N516" s="423">
        <f t="shared" si="106"/>
        <v>166.21883903999998</v>
      </c>
      <c r="O516" s="12">
        <v>1</v>
      </c>
      <c r="P516" s="13">
        <v>1</v>
      </c>
      <c r="Q516" s="14">
        <f t="shared" si="107"/>
        <v>1</v>
      </c>
      <c r="R516" s="422">
        <f t="shared" si="108"/>
        <v>6</v>
      </c>
      <c r="S516" s="423">
        <f t="shared" si="109"/>
        <v>166.21883903999998</v>
      </c>
      <c r="T516" s="422">
        <f t="shared" si="110"/>
        <v>17.32655586234084</v>
      </c>
      <c r="U516" s="423">
        <f t="shared" si="111"/>
        <v>2.88</v>
      </c>
      <c r="V516" s="317"/>
      <c r="W516" s="322">
        <f t="shared" ref="W516:W579" si="115">(D516+F516-2*H516)*2*H516*7.85/1000-0.8584*5*H516*H516*7.85/1000</f>
        <v>25.978099199999999</v>
      </c>
      <c r="X516" s="397">
        <f t="shared" ref="X516:X579" si="116">(1-W516/L516)</f>
        <v>6.226877711201706E-2</v>
      </c>
      <c r="Y516" s="398">
        <f t="shared" si="112"/>
        <v>26.840619520000001</v>
      </c>
      <c r="Z516" s="396">
        <f t="shared" si="113"/>
        <v>3.1134388556008474E-2</v>
      </c>
    </row>
    <row r="517" spans="1:26" ht="15.75">
      <c r="A517" s="320"/>
      <c r="B517" s="24"/>
      <c r="C517" s="372" t="s">
        <v>152</v>
      </c>
      <c r="D517" s="10">
        <v>80</v>
      </c>
      <c r="E517" s="10" t="s">
        <v>14</v>
      </c>
      <c r="F517" s="10">
        <v>170</v>
      </c>
      <c r="G517" s="10" t="s">
        <v>14</v>
      </c>
      <c r="H517" s="10">
        <v>2</v>
      </c>
      <c r="I517" s="10"/>
      <c r="J517" s="10"/>
      <c r="K517" s="61"/>
      <c r="L517" s="435">
        <f t="shared" si="114"/>
        <v>7.6974462399999997</v>
      </c>
      <c r="M517" s="436">
        <v>6000</v>
      </c>
      <c r="N517" s="423">
        <f t="shared" si="106"/>
        <v>46.184677440000002</v>
      </c>
      <c r="O517" s="12">
        <v>1</v>
      </c>
      <c r="P517" s="13">
        <v>1</v>
      </c>
      <c r="Q517" s="14">
        <f t="shared" si="107"/>
        <v>1</v>
      </c>
      <c r="R517" s="422">
        <f t="shared" si="108"/>
        <v>6</v>
      </c>
      <c r="S517" s="423">
        <f t="shared" si="109"/>
        <v>46.184677440000002</v>
      </c>
      <c r="T517" s="422">
        <f t="shared" si="110"/>
        <v>64.956608258169538</v>
      </c>
      <c r="U517" s="423">
        <f t="shared" si="111"/>
        <v>3.0000000000000004</v>
      </c>
      <c r="V517" s="317"/>
      <c r="W517" s="322">
        <f t="shared" si="115"/>
        <v>7.5896311999999995</v>
      </c>
      <c r="X517" s="397">
        <f t="shared" si="116"/>
        <v>1.4006598635237788E-2</v>
      </c>
      <c r="Y517" s="398">
        <f t="shared" si="112"/>
        <v>7.6435387199999996</v>
      </c>
      <c r="Z517" s="396">
        <f t="shared" si="113"/>
        <v>7.003299317618894E-3</v>
      </c>
    </row>
    <row r="518" spans="1:26" ht="15.75">
      <c r="A518" s="320"/>
      <c r="B518" s="24"/>
      <c r="C518" s="372" t="s">
        <v>152</v>
      </c>
      <c r="D518" s="10">
        <v>80</v>
      </c>
      <c r="E518" s="10" t="s">
        <v>14</v>
      </c>
      <c r="F518" s="10">
        <v>170</v>
      </c>
      <c r="G518" s="10" t="s">
        <v>14</v>
      </c>
      <c r="H518" s="10">
        <v>2.5</v>
      </c>
      <c r="I518" s="10"/>
      <c r="J518" s="10"/>
      <c r="K518" s="61"/>
      <c r="L518" s="435">
        <f t="shared" si="114"/>
        <v>9.5741347500000007</v>
      </c>
      <c r="M518" s="436">
        <v>6000</v>
      </c>
      <c r="N518" s="423">
        <f t="shared" si="106"/>
        <v>57.444808500000008</v>
      </c>
      <c r="O518" s="12">
        <v>1</v>
      </c>
      <c r="P518" s="13">
        <v>1</v>
      </c>
      <c r="Q518" s="14">
        <f t="shared" si="107"/>
        <v>1</v>
      </c>
      <c r="R518" s="422">
        <f t="shared" si="108"/>
        <v>6</v>
      </c>
      <c r="S518" s="423">
        <f t="shared" si="109"/>
        <v>57.444808500000008</v>
      </c>
      <c r="T518" s="422">
        <f t="shared" si="110"/>
        <v>52.22404040218882</v>
      </c>
      <c r="U518" s="423">
        <f t="shared" si="111"/>
        <v>3</v>
      </c>
      <c r="V518" s="317"/>
      <c r="W518" s="322">
        <f t="shared" si="115"/>
        <v>9.4056737500000001</v>
      </c>
      <c r="X518" s="397">
        <f t="shared" si="116"/>
        <v>1.7595428140386282E-2</v>
      </c>
      <c r="Y518" s="398">
        <f t="shared" si="112"/>
        <v>9.4899042500000004</v>
      </c>
      <c r="Z518" s="396">
        <f t="shared" si="113"/>
        <v>8.7977140701931411E-3</v>
      </c>
    </row>
    <row r="519" spans="1:26" ht="15.75">
      <c r="A519" s="320"/>
      <c r="B519" s="24"/>
      <c r="C519" s="372" t="s">
        <v>152</v>
      </c>
      <c r="D519" s="10">
        <v>80</v>
      </c>
      <c r="E519" s="10" t="s">
        <v>14</v>
      </c>
      <c r="F519" s="10">
        <v>170</v>
      </c>
      <c r="G519" s="10" t="s">
        <v>14</v>
      </c>
      <c r="H519" s="10">
        <v>3</v>
      </c>
      <c r="I519" s="10"/>
      <c r="J519" s="10"/>
      <c r="K519" s="61"/>
      <c r="L519" s="435">
        <f t="shared" si="114"/>
        <v>11.43175404</v>
      </c>
      <c r="M519" s="436">
        <v>6000</v>
      </c>
      <c r="N519" s="423">
        <f t="shared" si="106"/>
        <v>68.590524239999993</v>
      </c>
      <c r="O519" s="12">
        <v>1</v>
      </c>
      <c r="P519" s="13">
        <v>1</v>
      </c>
      <c r="Q519" s="14">
        <f t="shared" si="107"/>
        <v>1</v>
      </c>
      <c r="R519" s="422">
        <f t="shared" si="108"/>
        <v>6</v>
      </c>
      <c r="S519" s="423">
        <f t="shared" si="109"/>
        <v>68.590524239999993</v>
      </c>
      <c r="T519" s="422">
        <f t="shared" si="110"/>
        <v>43.737819957504968</v>
      </c>
      <c r="U519" s="423">
        <f t="shared" si="111"/>
        <v>3</v>
      </c>
      <c r="V519" s="317"/>
      <c r="W519" s="322">
        <f t="shared" si="115"/>
        <v>11.1891702</v>
      </c>
      <c r="X519" s="397">
        <f t="shared" si="116"/>
        <v>2.1220176637040344E-2</v>
      </c>
      <c r="Y519" s="398">
        <f t="shared" si="112"/>
        <v>11.31046212</v>
      </c>
      <c r="Z519" s="396">
        <f t="shared" si="113"/>
        <v>1.0610088318520061E-2</v>
      </c>
    </row>
    <row r="520" spans="1:26" ht="15.75">
      <c r="A520" s="320"/>
      <c r="B520" s="24"/>
      <c r="C520" s="372" t="s">
        <v>152</v>
      </c>
      <c r="D520" s="10">
        <v>80</v>
      </c>
      <c r="E520" s="10" t="s">
        <v>14</v>
      </c>
      <c r="F520" s="10">
        <v>170</v>
      </c>
      <c r="G520" s="10" t="s">
        <v>14</v>
      </c>
      <c r="H520" s="10">
        <v>3.5</v>
      </c>
      <c r="I520" s="10"/>
      <c r="J520" s="10"/>
      <c r="K520" s="61"/>
      <c r="L520" s="435">
        <f t="shared" si="114"/>
        <v>13.270304109999998</v>
      </c>
      <c r="M520" s="436">
        <v>6000</v>
      </c>
      <c r="N520" s="423">
        <f t="shared" si="106"/>
        <v>79.621824659999987</v>
      </c>
      <c r="O520" s="12">
        <v>1</v>
      </c>
      <c r="P520" s="13">
        <v>1</v>
      </c>
      <c r="Q520" s="14">
        <f t="shared" si="107"/>
        <v>1</v>
      </c>
      <c r="R520" s="422">
        <f t="shared" si="108"/>
        <v>6</v>
      </c>
      <c r="S520" s="423">
        <f t="shared" si="109"/>
        <v>79.621824659999987</v>
      </c>
      <c r="T520" s="422">
        <f t="shared" si="110"/>
        <v>37.678111658588065</v>
      </c>
      <c r="U520" s="423">
        <f t="shared" si="111"/>
        <v>3.0000000000000004</v>
      </c>
      <c r="V520" s="317"/>
      <c r="W520" s="322">
        <f t="shared" si="115"/>
        <v>12.940120549999998</v>
      </c>
      <c r="X520" s="397">
        <f t="shared" si="116"/>
        <v>2.4881386083020263E-2</v>
      </c>
      <c r="Y520" s="398">
        <f t="shared" si="112"/>
        <v>13.105212329999999</v>
      </c>
      <c r="Z520" s="396">
        <f t="shared" si="113"/>
        <v>1.2440693041510076E-2</v>
      </c>
    </row>
    <row r="521" spans="1:26" ht="15.75">
      <c r="A521" s="320"/>
      <c r="B521" s="24"/>
      <c r="C521" s="372" t="s">
        <v>152</v>
      </c>
      <c r="D521" s="10">
        <v>80</v>
      </c>
      <c r="E521" s="10" t="s">
        <v>14</v>
      </c>
      <c r="F521" s="10">
        <v>170</v>
      </c>
      <c r="G521" s="10" t="s">
        <v>14</v>
      </c>
      <c r="H521" s="10">
        <v>4</v>
      </c>
      <c r="I521" s="10"/>
      <c r="J521" s="10"/>
      <c r="K521" s="61"/>
      <c r="L521" s="435">
        <f t="shared" si="114"/>
        <v>15.089784959999998</v>
      </c>
      <c r="M521" s="436">
        <v>6000</v>
      </c>
      <c r="N521" s="423">
        <f t="shared" si="106"/>
        <v>90.538709759999989</v>
      </c>
      <c r="O521" s="12">
        <v>1</v>
      </c>
      <c r="P521" s="13">
        <v>1</v>
      </c>
      <c r="Q521" s="14">
        <f t="shared" si="107"/>
        <v>1</v>
      </c>
      <c r="R521" s="422">
        <f t="shared" si="108"/>
        <v>6</v>
      </c>
      <c r="S521" s="423">
        <f t="shared" si="109"/>
        <v>90.538709759999989</v>
      </c>
      <c r="T521" s="422">
        <f t="shared" si="110"/>
        <v>33.134998366471095</v>
      </c>
      <c r="U521" s="423">
        <f t="shared" si="111"/>
        <v>3</v>
      </c>
      <c r="V521" s="317"/>
      <c r="W521" s="322">
        <f t="shared" si="115"/>
        <v>14.658524799999999</v>
      </c>
      <c r="X521" s="397">
        <f t="shared" si="116"/>
        <v>2.8579609394248084E-2</v>
      </c>
      <c r="Y521" s="398">
        <f t="shared" si="112"/>
        <v>14.874154879999997</v>
      </c>
      <c r="Z521" s="396">
        <f t="shared" si="113"/>
        <v>1.4289804697124042E-2</v>
      </c>
    </row>
    <row r="522" spans="1:26" ht="15.75">
      <c r="A522" s="320"/>
      <c r="B522" s="24"/>
      <c r="C522" s="372" t="s">
        <v>152</v>
      </c>
      <c r="D522" s="10">
        <v>80</v>
      </c>
      <c r="E522" s="10" t="s">
        <v>14</v>
      </c>
      <c r="F522" s="10">
        <v>170</v>
      </c>
      <c r="G522" s="10" t="s">
        <v>14</v>
      </c>
      <c r="H522" s="10">
        <v>5</v>
      </c>
      <c r="I522" s="10"/>
      <c r="J522" s="10"/>
      <c r="K522" s="61"/>
      <c r="L522" s="435">
        <f t="shared" si="114"/>
        <v>18.671538999999999</v>
      </c>
      <c r="M522" s="436">
        <v>6000</v>
      </c>
      <c r="N522" s="423">
        <f t="shared" si="106"/>
        <v>112.029234</v>
      </c>
      <c r="O522" s="12">
        <v>1</v>
      </c>
      <c r="P522" s="13">
        <v>1</v>
      </c>
      <c r="Q522" s="14">
        <f t="shared" si="107"/>
        <v>1</v>
      </c>
      <c r="R522" s="422">
        <f t="shared" si="108"/>
        <v>6</v>
      </c>
      <c r="S522" s="423">
        <f t="shared" si="109"/>
        <v>112.029234</v>
      </c>
      <c r="T522" s="422">
        <f t="shared" si="110"/>
        <v>26.77872456041251</v>
      </c>
      <c r="U522" s="423">
        <f t="shared" si="111"/>
        <v>3.0000000000000004</v>
      </c>
      <c r="V522" s="317"/>
      <c r="W522" s="322">
        <f t="shared" si="115"/>
        <v>17.997695</v>
      </c>
      <c r="X522" s="397">
        <f t="shared" si="116"/>
        <v>3.6089365745373136E-2</v>
      </c>
      <c r="Y522" s="398">
        <f t="shared" si="112"/>
        <v>18.334617000000001</v>
      </c>
      <c r="Z522" s="396">
        <f t="shared" si="113"/>
        <v>1.8044682872686457E-2</v>
      </c>
    </row>
    <row r="523" spans="1:26" ht="15.75">
      <c r="A523" s="320"/>
      <c r="B523" s="24"/>
      <c r="C523" s="372" t="s">
        <v>152</v>
      </c>
      <c r="D523" s="10">
        <v>80</v>
      </c>
      <c r="E523" s="10" t="s">
        <v>14</v>
      </c>
      <c r="F523" s="10">
        <v>170</v>
      </c>
      <c r="G523" s="10" t="s">
        <v>14</v>
      </c>
      <c r="H523" s="10">
        <v>6</v>
      </c>
      <c r="I523" s="10"/>
      <c r="J523" s="10"/>
      <c r="K523" s="61"/>
      <c r="L523" s="435">
        <f t="shared" si="114"/>
        <v>22.177016160000001</v>
      </c>
      <c r="M523" s="436">
        <v>6000</v>
      </c>
      <c r="N523" s="423">
        <f t="shared" ref="N523:N586" si="117">L523*M523/1000</f>
        <v>133.06209695999999</v>
      </c>
      <c r="O523" s="12">
        <v>1</v>
      </c>
      <c r="P523" s="13">
        <v>1</v>
      </c>
      <c r="Q523" s="14">
        <f t="shared" ref="Q523:Q586" si="118">O523*P523</f>
        <v>1</v>
      </c>
      <c r="R523" s="422">
        <f t="shared" ref="R523:R586" si="119">M523*Q523/1000</f>
        <v>6</v>
      </c>
      <c r="S523" s="423">
        <f t="shared" ref="S523:S586" si="120">N523*Q523</f>
        <v>133.06209695999999</v>
      </c>
      <c r="T523" s="422">
        <f t="shared" ref="T523:T586" si="121">(D523+F523)*2/L523</f>
        <v>22.545864438780296</v>
      </c>
      <c r="U523" s="423">
        <f t="shared" ref="U523:U586" si="122">T523*S523/1000</f>
        <v>2.9999999999999996</v>
      </c>
      <c r="V523" s="317"/>
      <c r="W523" s="322">
        <f t="shared" si="115"/>
        <v>21.206680800000001</v>
      </c>
      <c r="X523" s="397">
        <f t="shared" si="116"/>
        <v>4.3754098973430189E-2</v>
      </c>
      <c r="Y523" s="398">
        <f t="shared" si="112"/>
        <v>21.691848480000001</v>
      </c>
      <c r="Z523" s="396">
        <f t="shared" si="113"/>
        <v>2.1877049486715094E-2</v>
      </c>
    </row>
    <row r="524" spans="1:26" ht="15.75">
      <c r="A524" s="320"/>
      <c r="B524" s="24"/>
      <c r="C524" s="372" t="s">
        <v>152</v>
      </c>
      <c r="D524" s="10">
        <v>80</v>
      </c>
      <c r="E524" s="10" t="s">
        <v>14</v>
      </c>
      <c r="F524" s="10">
        <v>170</v>
      </c>
      <c r="G524" s="10" t="s">
        <v>14</v>
      </c>
      <c r="H524" s="10">
        <v>8</v>
      </c>
      <c r="I524" s="10"/>
      <c r="J524" s="10"/>
      <c r="K524" s="61"/>
      <c r="L524" s="435">
        <f t="shared" si="114"/>
        <v>28.959139839999995</v>
      </c>
      <c r="M524" s="436">
        <v>6000</v>
      </c>
      <c r="N524" s="423">
        <f t="shared" si="117"/>
        <v>173.75483903999995</v>
      </c>
      <c r="O524" s="12">
        <v>1</v>
      </c>
      <c r="P524" s="13">
        <v>1</v>
      </c>
      <c r="Q524" s="14">
        <f t="shared" si="118"/>
        <v>1</v>
      </c>
      <c r="R524" s="422">
        <f t="shared" si="119"/>
        <v>6</v>
      </c>
      <c r="S524" s="423">
        <f t="shared" si="120"/>
        <v>173.75483903999995</v>
      </c>
      <c r="T524" s="422">
        <f t="shared" si="121"/>
        <v>17.265706190256793</v>
      </c>
      <c r="U524" s="423">
        <f t="shared" si="122"/>
        <v>3</v>
      </c>
      <c r="V524" s="317"/>
      <c r="W524" s="322">
        <f t="shared" si="115"/>
        <v>27.234099199999996</v>
      </c>
      <c r="X524" s="397">
        <f t="shared" si="116"/>
        <v>5.9568089712985106E-2</v>
      </c>
      <c r="Y524" s="398">
        <f t="shared" si="112"/>
        <v>28.096619519999997</v>
      </c>
      <c r="Z524" s="396">
        <f t="shared" si="113"/>
        <v>2.9784044856492442E-2</v>
      </c>
    </row>
    <row r="525" spans="1:26" ht="15.75">
      <c r="A525" s="320"/>
      <c r="B525" s="24"/>
      <c r="C525" s="372" t="s">
        <v>152</v>
      </c>
      <c r="D525" s="10">
        <v>80</v>
      </c>
      <c r="E525" s="10" t="s">
        <v>14</v>
      </c>
      <c r="F525" s="10">
        <v>180</v>
      </c>
      <c r="G525" s="10" t="s">
        <v>14</v>
      </c>
      <c r="H525" s="10">
        <v>2</v>
      </c>
      <c r="I525" s="10"/>
      <c r="J525" s="10"/>
      <c r="K525" s="61"/>
      <c r="L525" s="435">
        <f t="shared" si="114"/>
        <v>8.0114462399999997</v>
      </c>
      <c r="M525" s="436">
        <v>6000</v>
      </c>
      <c r="N525" s="423">
        <f t="shared" si="117"/>
        <v>48.068677440000002</v>
      </c>
      <c r="O525" s="12">
        <v>1</v>
      </c>
      <c r="P525" s="13">
        <v>1</v>
      </c>
      <c r="Q525" s="14">
        <f t="shared" si="118"/>
        <v>1</v>
      </c>
      <c r="R525" s="422">
        <f t="shared" si="119"/>
        <v>6</v>
      </c>
      <c r="S525" s="423">
        <f t="shared" si="120"/>
        <v>48.068677440000002</v>
      </c>
      <c r="T525" s="422">
        <f t="shared" si="121"/>
        <v>64.907132173428906</v>
      </c>
      <c r="U525" s="423">
        <f t="shared" si="122"/>
        <v>3.1200000000000006</v>
      </c>
      <c r="V525" s="317"/>
      <c r="W525" s="322">
        <f t="shared" si="115"/>
        <v>7.9036311999999995</v>
      </c>
      <c r="X525" s="397">
        <f t="shared" si="116"/>
        <v>1.3457625099160597E-2</v>
      </c>
      <c r="Y525" s="398">
        <f t="shared" si="112"/>
        <v>7.9575387199999996</v>
      </c>
      <c r="Z525" s="396">
        <f t="shared" si="113"/>
        <v>6.7288125495803541E-3</v>
      </c>
    </row>
    <row r="526" spans="1:26" ht="15.75">
      <c r="A526" s="320"/>
      <c r="B526" s="24"/>
      <c r="C526" s="372" t="s">
        <v>152</v>
      </c>
      <c r="D526" s="10">
        <v>80</v>
      </c>
      <c r="E526" s="10" t="s">
        <v>14</v>
      </c>
      <c r="F526" s="10">
        <v>180</v>
      </c>
      <c r="G526" s="10" t="s">
        <v>14</v>
      </c>
      <c r="H526" s="10">
        <v>2.5</v>
      </c>
      <c r="I526" s="10"/>
      <c r="J526" s="10"/>
      <c r="K526" s="61"/>
      <c r="L526" s="435">
        <f t="shared" si="114"/>
        <v>9.966634749999999</v>
      </c>
      <c r="M526" s="436">
        <v>6000</v>
      </c>
      <c r="N526" s="423">
        <f t="shared" si="117"/>
        <v>59.79980849999999</v>
      </c>
      <c r="O526" s="12">
        <v>1</v>
      </c>
      <c r="P526" s="13">
        <v>1</v>
      </c>
      <c r="Q526" s="14">
        <f t="shared" si="118"/>
        <v>1</v>
      </c>
      <c r="R526" s="422">
        <f t="shared" si="119"/>
        <v>6</v>
      </c>
      <c r="S526" s="423">
        <f t="shared" si="120"/>
        <v>59.79980849999999</v>
      </c>
      <c r="T526" s="422">
        <f t="shared" si="121"/>
        <v>52.174080122681332</v>
      </c>
      <c r="U526" s="423">
        <f t="shared" si="122"/>
        <v>3.1199999999999997</v>
      </c>
      <c r="V526" s="317"/>
      <c r="W526" s="322">
        <f t="shared" si="115"/>
        <v>9.7981737499999983</v>
      </c>
      <c r="X526" s="397">
        <f t="shared" si="116"/>
        <v>1.6902495599128931E-2</v>
      </c>
      <c r="Y526" s="398">
        <f t="shared" si="112"/>
        <v>9.8824042499999987</v>
      </c>
      <c r="Z526" s="396">
        <f t="shared" si="113"/>
        <v>8.4512477995645208E-3</v>
      </c>
    </row>
    <row r="527" spans="1:26" ht="15.75">
      <c r="A527" s="320"/>
      <c r="B527" s="24"/>
      <c r="C527" s="372" t="s">
        <v>152</v>
      </c>
      <c r="D527" s="10">
        <v>80</v>
      </c>
      <c r="E527" s="10" t="s">
        <v>14</v>
      </c>
      <c r="F527" s="10">
        <v>180</v>
      </c>
      <c r="G527" s="10" t="s">
        <v>14</v>
      </c>
      <c r="H527" s="10">
        <v>3</v>
      </c>
      <c r="I527" s="10"/>
      <c r="J527" s="10"/>
      <c r="K527" s="61"/>
      <c r="L527" s="435">
        <f t="shared" si="114"/>
        <v>11.90275404</v>
      </c>
      <c r="M527" s="436">
        <v>6000</v>
      </c>
      <c r="N527" s="423">
        <f t="shared" si="117"/>
        <v>71.416524240000001</v>
      </c>
      <c r="O527" s="12">
        <v>1</v>
      </c>
      <c r="P527" s="13">
        <v>1</v>
      </c>
      <c r="Q527" s="14">
        <f t="shared" si="118"/>
        <v>1</v>
      </c>
      <c r="R527" s="422">
        <f t="shared" si="119"/>
        <v>6</v>
      </c>
      <c r="S527" s="423">
        <f t="shared" si="120"/>
        <v>71.416524240000001</v>
      </c>
      <c r="T527" s="422">
        <f t="shared" si="121"/>
        <v>43.687368339504062</v>
      </c>
      <c r="U527" s="423">
        <f t="shared" si="122"/>
        <v>3.1200000000000006</v>
      </c>
      <c r="V527" s="317"/>
      <c r="W527" s="322">
        <f t="shared" si="115"/>
        <v>11.6601702</v>
      </c>
      <c r="X527" s="397">
        <f t="shared" si="116"/>
        <v>2.0380479944790975E-2</v>
      </c>
      <c r="Y527" s="398">
        <f t="shared" si="112"/>
        <v>11.78146212</v>
      </c>
      <c r="Z527" s="396">
        <f t="shared" si="113"/>
        <v>1.0190239972395432E-2</v>
      </c>
    </row>
    <row r="528" spans="1:26" ht="15.75">
      <c r="A528" s="320"/>
      <c r="B528" s="24"/>
      <c r="C528" s="372" t="s">
        <v>152</v>
      </c>
      <c r="D528" s="10">
        <v>80</v>
      </c>
      <c r="E528" s="10" t="s">
        <v>14</v>
      </c>
      <c r="F528" s="10">
        <v>180</v>
      </c>
      <c r="G528" s="10" t="s">
        <v>14</v>
      </c>
      <c r="H528" s="10">
        <v>3.5</v>
      </c>
      <c r="I528" s="10"/>
      <c r="J528" s="10"/>
      <c r="K528" s="61"/>
      <c r="L528" s="435">
        <f t="shared" si="114"/>
        <v>13.819804109999998</v>
      </c>
      <c r="M528" s="436">
        <v>6000</v>
      </c>
      <c r="N528" s="423">
        <f t="shared" si="117"/>
        <v>82.918824659999984</v>
      </c>
      <c r="O528" s="12">
        <v>1</v>
      </c>
      <c r="P528" s="13">
        <v>1</v>
      </c>
      <c r="Q528" s="14">
        <f t="shared" si="118"/>
        <v>1</v>
      </c>
      <c r="R528" s="422">
        <f t="shared" si="119"/>
        <v>6</v>
      </c>
      <c r="S528" s="423">
        <f t="shared" si="120"/>
        <v>82.918824659999984</v>
      </c>
      <c r="T528" s="422">
        <f t="shared" si="121"/>
        <v>37.627161417123737</v>
      </c>
      <c r="U528" s="423">
        <f t="shared" si="122"/>
        <v>3.1199999999999997</v>
      </c>
      <c r="V528" s="317"/>
      <c r="W528" s="322">
        <f t="shared" si="115"/>
        <v>13.489620549999998</v>
      </c>
      <c r="X528" s="397">
        <f t="shared" si="116"/>
        <v>2.3892057902693442E-2</v>
      </c>
      <c r="Y528" s="398">
        <f t="shared" si="112"/>
        <v>13.654712329999999</v>
      </c>
      <c r="Z528" s="396">
        <f t="shared" si="113"/>
        <v>1.1946028951346666E-2</v>
      </c>
    </row>
    <row r="529" spans="1:26" ht="15.75">
      <c r="A529" s="320"/>
      <c r="B529" s="24"/>
      <c r="C529" s="372" t="s">
        <v>152</v>
      </c>
      <c r="D529" s="10">
        <v>80</v>
      </c>
      <c r="E529" s="10" t="s">
        <v>14</v>
      </c>
      <c r="F529" s="10">
        <v>180</v>
      </c>
      <c r="G529" s="10" t="s">
        <v>14</v>
      </c>
      <c r="H529" s="10">
        <v>4</v>
      </c>
      <c r="I529" s="10"/>
      <c r="J529" s="10"/>
      <c r="K529" s="61"/>
      <c r="L529" s="435">
        <f t="shared" si="114"/>
        <v>15.717784959999998</v>
      </c>
      <c r="M529" s="436">
        <v>6000</v>
      </c>
      <c r="N529" s="423">
        <f t="shared" si="117"/>
        <v>94.30670975999999</v>
      </c>
      <c r="O529" s="12">
        <v>1</v>
      </c>
      <c r="P529" s="13">
        <v>1</v>
      </c>
      <c r="Q529" s="14">
        <f t="shared" si="118"/>
        <v>1</v>
      </c>
      <c r="R529" s="422">
        <f t="shared" si="119"/>
        <v>6</v>
      </c>
      <c r="S529" s="423">
        <f t="shared" si="120"/>
        <v>94.30670975999999</v>
      </c>
      <c r="T529" s="422">
        <f t="shared" si="121"/>
        <v>33.083542071821299</v>
      </c>
      <c r="U529" s="423">
        <f t="shared" si="122"/>
        <v>3.12</v>
      </c>
      <c r="V529" s="317"/>
      <c r="W529" s="322">
        <f t="shared" si="115"/>
        <v>15.286524799999999</v>
      </c>
      <c r="X529" s="397">
        <f t="shared" si="116"/>
        <v>2.7437718552423718E-2</v>
      </c>
      <c r="Y529" s="398">
        <f t="shared" si="112"/>
        <v>15.502154879999997</v>
      </c>
      <c r="Z529" s="396">
        <f t="shared" si="113"/>
        <v>1.371885927621197E-2</v>
      </c>
    </row>
    <row r="530" spans="1:26" ht="15.75">
      <c r="A530" s="320"/>
      <c r="B530" s="24"/>
      <c r="C530" s="372" t="s">
        <v>152</v>
      </c>
      <c r="D530" s="10">
        <v>80</v>
      </c>
      <c r="E530" s="10" t="s">
        <v>14</v>
      </c>
      <c r="F530" s="10">
        <v>180</v>
      </c>
      <c r="G530" s="10" t="s">
        <v>14</v>
      </c>
      <c r="H530" s="10">
        <v>5</v>
      </c>
      <c r="I530" s="10"/>
      <c r="J530" s="10"/>
      <c r="K530" s="61"/>
      <c r="L530" s="435">
        <f t="shared" si="114"/>
        <v>19.456538999999999</v>
      </c>
      <c r="M530" s="436">
        <v>6000</v>
      </c>
      <c r="N530" s="423">
        <f t="shared" si="117"/>
        <v>116.739234</v>
      </c>
      <c r="O530" s="12">
        <v>1</v>
      </c>
      <c r="P530" s="13">
        <v>1</v>
      </c>
      <c r="Q530" s="14">
        <f t="shared" si="118"/>
        <v>1</v>
      </c>
      <c r="R530" s="422">
        <f t="shared" si="119"/>
        <v>6</v>
      </c>
      <c r="S530" s="423">
        <f t="shared" si="120"/>
        <v>116.739234</v>
      </c>
      <c r="T530" s="422">
        <f t="shared" si="121"/>
        <v>26.726233273039981</v>
      </c>
      <c r="U530" s="423">
        <f t="shared" si="122"/>
        <v>3.12</v>
      </c>
      <c r="V530" s="317"/>
      <c r="W530" s="322">
        <f t="shared" si="115"/>
        <v>18.782695</v>
      </c>
      <c r="X530" s="397">
        <f t="shared" si="116"/>
        <v>3.4633292180073716E-2</v>
      </c>
      <c r="Y530" s="398">
        <f t="shared" si="112"/>
        <v>19.119617000000002</v>
      </c>
      <c r="Z530" s="396">
        <f t="shared" si="113"/>
        <v>1.7316646090036802E-2</v>
      </c>
    </row>
    <row r="531" spans="1:26" ht="15.75">
      <c r="A531" s="320"/>
      <c r="B531" s="24"/>
      <c r="C531" s="372" t="s">
        <v>152</v>
      </c>
      <c r="D531" s="10">
        <v>80</v>
      </c>
      <c r="E531" s="10" t="s">
        <v>14</v>
      </c>
      <c r="F531" s="10">
        <v>180</v>
      </c>
      <c r="G531" s="10" t="s">
        <v>14</v>
      </c>
      <c r="H531" s="10">
        <v>6</v>
      </c>
      <c r="I531" s="10"/>
      <c r="J531" s="10"/>
      <c r="K531" s="61"/>
      <c r="L531" s="435">
        <f t="shared" si="114"/>
        <v>23.119016160000001</v>
      </c>
      <c r="M531" s="436">
        <v>6000</v>
      </c>
      <c r="N531" s="423">
        <f t="shared" si="117"/>
        <v>138.71409696000001</v>
      </c>
      <c r="O531" s="12">
        <v>1</v>
      </c>
      <c r="P531" s="13">
        <v>1</v>
      </c>
      <c r="Q531" s="14">
        <f t="shared" si="118"/>
        <v>1</v>
      </c>
      <c r="R531" s="422">
        <f t="shared" si="119"/>
        <v>6</v>
      </c>
      <c r="S531" s="423">
        <f t="shared" si="120"/>
        <v>138.71409696000001</v>
      </c>
      <c r="T531" s="422">
        <f t="shared" si="121"/>
        <v>22.49230661033458</v>
      </c>
      <c r="U531" s="423">
        <f t="shared" si="122"/>
        <v>3.12</v>
      </c>
      <c r="V531" s="317"/>
      <c r="W531" s="322">
        <f t="shared" si="115"/>
        <v>22.148680800000001</v>
      </c>
      <c r="X531" s="397">
        <f t="shared" si="116"/>
        <v>4.1971308523018003E-2</v>
      </c>
      <c r="Y531" s="398">
        <f t="shared" si="112"/>
        <v>22.633848480000001</v>
      </c>
      <c r="Z531" s="396">
        <f t="shared" si="113"/>
        <v>2.0985654261509001E-2</v>
      </c>
    </row>
    <row r="532" spans="1:26" ht="15.75">
      <c r="A532" s="320"/>
      <c r="B532" s="24"/>
      <c r="C532" s="372" t="s">
        <v>152</v>
      </c>
      <c r="D532" s="10">
        <v>80</v>
      </c>
      <c r="E532" s="10" t="s">
        <v>14</v>
      </c>
      <c r="F532" s="10">
        <v>180</v>
      </c>
      <c r="G532" s="10" t="s">
        <v>14</v>
      </c>
      <c r="H532" s="10">
        <v>8</v>
      </c>
      <c r="I532" s="10"/>
      <c r="J532" s="10"/>
      <c r="K532" s="61"/>
      <c r="L532" s="435">
        <f t="shared" si="114"/>
        <v>30.215139839999996</v>
      </c>
      <c r="M532" s="436">
        <v>6000</v>
      </c>
      <c r="N532" s="423">
        <f t="shared" si="117"/>
        <v>181.29083903999995</v>
      </c>
      <c r="O532" s="12">
        <v>1</v>
      </c>
      <c r="P532" s="13">
        <v>1</v>
      </c>
      <c r="Q532" s="14">
        <f t="shared" si="118"/>
        <v>1</v>
      </c>
      <c r="R532" s="422">
        <f t="shared" si="119"/>
        <v>6</v>
      </c>
      <c r="S532" s="423">
        <f t="shared" si="120"/>
        <v>181.29083903999995</v>
      </c>
      <c r="T532" s="422">
        <f t="shared" si="121"/>
        <v>17.209915385253439</v>
      </c>
      <c r="U532" s="423">
        <f t="shared" si="122"/>
        <v>3.12</v>
      </c>
      <c r="V532" s="317"/>
      <c r="W532" s="322">
        <f t="shared" si="115"/>
        <v>28.490099199999996</v>
      </c>
      <c r="X532" s="397">
        <f t="shared" si="116"/>
        <v>5.7091929712545064E-2</v>
      </c>
      <c r="Y532" s="398">
        <f t="shared" ref="Y532:Y595" si="123">(D532+F532-2*H532)*2*H532*7.85/1000-0.8584*3*H532*H532*7.85/1000</f>
        <v>29.352619519999998</v>
      </c>
      <c r="Z532" s="396">
        <f t="shared" ref="Z532:Z595" si="124">1-Y532/L532</f>
        <v>2.8545964856272477E-2</v>
      </c>
    </row>
    <row r="533" spans="1:26" ht="15.75">
      <c r="A533" s="320"/>
      <c r="B533" s="24"/>
      <c r="C533" s="372" t="s">
        <v>152</v>
      </c>
      <c r="D533" s="10">
        <v>80</v>
      </c>
      <c r="E533" s="10" t="s">
        <v>14</v>
      </c>
      <c r="F533" s="10">
        <v>190</v>
      </c>
      <c r="G533" s="10" t="s">
        <v>14</v>
      </c>
      <c r="H533" s="10">
        <v>2</v>
      </c>
      <c r="I533" s="10"/>
      <c r="J533" s="10"/>
      <c r="K533" s="61"/>
      <c r="L533" s="435">
        <f t="shared" si="114"/>
        <v>8.3254462399999998</v>
      </c>
      <c r="M533" s="436">
        <v>6000</v>
      </c>
      <c r="N533" s="423">
        <f t="shared" si="117"/>
        <v>49.952677440000002</v>
      </c>
      <c r="O533" s="12">
        <v>1</v>
      </c>
      <c r="P533" s="13">
        <v>1</v>
      </c>
      <c r="Q533" s="14">
        <f t="shared" si="118"/>
        <v>1</v>
      </c>
      <c r="R533" s="422">
        <f t="shared" si="119"/>
        <v>6</v>
      </c>
      <c r="S533" s="423">
        <f t="shared" si="120"/>
        <v>49.952677440000002</v>
      </c>
      <c r="T533" s="422">
        <f t="shared" si="121"/>
        <v>64.86138813863748</v>
      </c>
      <c r="U533" s="423">
        <f t="shared" si="122"/>
        <v>3.24</v>
      </c>
      <c r="V533" s="317"/>
      <c r="W533" s="322">
        <f t="shared" si="115"/>
        <v>8.2176311999999996</v>
      </c>
      <c r="X533" s="397">
        <f t="shared" si="116"/>
        <v>1.2950061401153179E-2</v>
      </c>
      <c r="Y533" s="398">
        <f t="shared" si="123"/>
        <v>8.2715387199999988</v>
      </c>
      <c r="Z533" s="396">
        <f t="shared" si="124"/>
        <v>6.475030700576756E-3</v>
      </c>
    </row>
    <row r="534" spans="1:26" ht="15.75">
      <c r="A534" s="320"/>
      <c r="B534" s="24"/>
      <c r="C534" s="372" t="s">
        <v>152</v>
      </c>
      <c r="D534" s="10">
        <v>80</v>
      </c>
      <c r="E534" s="10" t="s">
        <v>14</v>
      </c>
      <c r="F534" s="10">
        <v>190</v>
      </c>
      <c r="G534" s="10" t="s">
        <v>14</v>
      </c>
      <c r="H534" s="10">
        <v>2.5</v>
      </c>
      <c r="I534" s="10"/>
      <c r="J534" s="10"/>
      <c r="K534" s="61"/>
      <c r="L534" s="435">
        <f t="shared" ref="L534:L597" si="125">(D534+F534-2*H534)*2*H534*7.85/1000-0.8584*1*H534*H534*7.85/1000</f>
        <v>10.359134749999999</v>
      </c>
      <c r="M534" s="436">
        <v>6000</v>
      </c>
      <c r="N534" s="423">
        <f t="shared" si="117"/>
        <v>62.154808499999994</v>
      </c>
      <c r="O534" s="12">
        <v>1</v>
      </c>
      <c r="P534" s="13">
        <v>1</v>
      </c>
      <c r="Q534" s="14">
        <f t="shared" si="118"/>
        <v>1</v>
      </c>
      <c r="R534" s="422">
        <f t="shared" si="119"/>
        <v>6</v>
      </c>
      <c r="S534" s="423">
        <f t="shared" si="120"/>
        <v>62.154808499999994</v>
      </c>
      <c r="T534" s="422">
        <f t="shared" si="121"/>
        <v>52.12790575969678</v>
      </c>
      <c r="U534" s="423">
        <f t="shared" si="122"/>
        <v>3.24</v>
      </c>
      <c r="V534" s="317"/>
      <c r="W534" s="322">
        <f t="shared" si="115"/>
        <v>10.190673749999998</v>
      </c>
      <c r="X534" s="397">
        <f t="shared" si="116"/>
        <v>1.6262072467007949E-2</v>
      </c>
      <c r="Y534" s="398">
        <f t="shared" si="123"/>
        <v>10.274904249999999</v>
      </c>
      <c r="Z534" s="396">
        <f t="shared" si="124"/>
        <v>8.1310362335039743E-3</v>
      </c>
    </row>
    <row r="535" spans="1:26" ht="15.75">
      <c r="A535" s="320"/>
      <c r="B535" s="24"/>
      <c r="C535" s="372" t="s">
        <v>152</v>
      </c>
      <c r="D535" s="10">
        <v>80</v>
      </c>
      <c r="E535" s="10" t="s">
        <v>14</v>
      </c>
      <c r="F535" s="10">
        <v>190</v>
      </c>
      <c r="G535" s="10" t="s">
        <v>14</v>
      </c>
      <c r="H535" s="10">
        <v>3</v>
      </c>
      <c r="I535" s="10"/>
      <c r="J535" s="10"/>
      <c r="K535" s="61"/>
      <c r="L535" s="435">
        <f t="shared" si="125"/>
        <v>12.37375404</v>
      </c>
      <c r="M535" s="436">
        <v>6000</v>
      </c>
      <c r="N535" s="423">
        <f t="shared" si="117"/>
        <v>74.242524239999995</v>
      </c>
      <c r="O535" s="12">
        <v>1</v>
      </c>
      <c r="P535" s="13">
        <v>1</v>
      </c>
      <c r="Q535" s="14">
        <f t="shared" si="118"/>
        <v>1</v>
      </c>
      <c r="R535" s="422">
        <f t="shared" si="119"/>
        <v>6</v>
      </c>
      <c r="S535" s="423">
        <f t="shared" si="120"/>
        <v>74.242524239999995</v>
      </c>
      <c r="T535" s="422">
        <f t="shared" si="121"/>
        <v>43.640757546527084</v>
      </c>
      <c r="U535" s="423">
        <f t="shared" si="122"/>
        <v>3.2399999999999993</v>
      </c>
      <c r="V535" s="317"/>
      <c r="W535" s="322">
        <f t="shared" si="115"/>
        <v>12.1311702</v>
      </c>
      <c r="X535" s="397">
        <f t="shared" si="116"/>
        <v>1.960470841878803E-2</v>
      </c>
      <c r="Y535" s="398">
        <f t="shared" si="123"/>
        <v>12.252462120000001</v>
      </c>
      <c r="Z535" s="396">
        <f t="shared" si="124"/>
        <v>9.8023542093939042E-3</v>
      </c>
    </row>
    <row r="536" spans="1:26" ht="15.75">
      <c r="A536" s="320"/>
      <c r="B536" s="24"/>
      <c r="C536" s="372" t="s">
        <v>152</v>
      </c>
      <c r="D536" s="10">
        <v>80</v>
      </c>
      <c r="E536" s="10" t="s">
        <v>14</v>
      </c>
      <c r="F536" s="10">
        <v>190</v>
      </c>
      <c r="G536" s="10" t="s">
        <v>14</v>
      </c>
      <c r="H536" s="10">
        <v>3.5</v>
      </c>
      <c r="I536" s="10"/>
      <c r="J536" s="10"/>
      <c r="K536" s="61"/>
      <c r="L536" s="435">
        <f t="shared" si="125"/>
        <v>14.369304109999998</v>
      </c>
      <c r="M536" s="436">
        <v>6000</v>
      </c>
      <c r="N536" s="423">
        <f t="shared" si="117"/>
        <v>86.215824659999981</v>
      </c>
      <c r="O536" s="12">
        <v>1</v>
      </c>
      <c r="P536" s="13">
        <v>1</v>
      </c>
      <c r="Q536" s="14">
        <f t="shared" si="118"/>
        <v>1</v>
      </c>
      <c r="R536" s="422">
        <f t="shared" si="119"/>
        <v>6</v>
      </c>
      <c r="S536" s="423">
        <f t="shared" si="120"/>
        <v>86.215824659999981</v>
      </c>
      <c r="T536" s="422">
        <f t="shared" si="121"/>
        <v>37.580107976432835</v>
      </c>
      <c r="U536" s="423">
        <f t="shared" si="122"/>
        <v>3.24</v>
      </c>
      <c r="V536" s="317"/>
      <c r="W536" s="322">
        <f t="shared" si="115"/>
        <v>14.039120549999998</v>
      </c>
      <c r="X536" s="397">
        <f t="shared" si="116"/>
        <v>2.2978395994153633E-2</v>
      </c>
      <c r="Y536" s="398">
        <f t="shared" si="123"/>
        <v>14.204212329999999</v>
      </c>
      <c r="Z536" s="396">
        <f t="shared" si="124"/>
        <v>1.1489197997076817E-2</v>
      </c>
    </row>
    <row r="537" spans="1:26" ht="15.75">
      <c r="A537" s="320"/>
      <c r="B537" s="24"/>
      <c r="C537" s="372" t="s">
        <v>152</v>
      </c>
      <c r="D537" s="10">
        <v>80</v>
      </c>
      <c r="E537" s="10" t="s">
        <v>14</v>
      </c>
      <c r="F537" s="10">
        <v>190</v>
      </c>
      <c r="G537" s="10" t="s">
        <v>14</v>
      </c>
      <c r="H537" s="10">
        <v>4</v>
      </c>
      <c r="I537" s="10"/>
      <c r="J537" s="10"/>
      <c r="K537" s="61"/>
      <c r="L537" s="435">
        <f t="shared" si="125"/>
        <v>16.34578496</v>
      </c>
      <c r="M537" s="436">
        <v>6000</v>
      </c>
      <c r="N537" s="423">
        <f t="shared" si="117"/>
        <v>98.074709760000005</v>
      </c>
      <c r="O537" s="12">
        <v>1</v>
      </c>
      <c r="P537" s="13">
        <v>1</v>
      </c>
      <c r="Q537" s="14">
        <f t="shared" si="118"/>
        <v>1</v>
      </c>
      <c r="R537" s="422">
        <f t="shared" si="119"/>
        <v>6</v>
      </c>
      <c r="S537" s="423">
        <f t="shared" si="120"/>
        <v>98.074709760000005</v>
      </c>
      <c r="T537" s="422">
        <f t="shared" si="121"/>
        <v>33.036039647006348</v>
      </c>
      <c r="U537" s="423">
        <f t="shared" si="122"/>
        <v>3.2400000000000007</v>
      </c>
      <c r="V537" s="317"/>
      <c r="W537" s="322">
        <f t="shared" si="115"/>
        <v>15.914524799999999</v>
      </c>
      <c r="X537" s="397">
        <f t="shared" si="116"/>
        <v>2.638356989617463E-2</v>
      </c>
      <c r="Y537" s="398">
        <f t="shared" si="123"/>
        <v>16.130154879999999</v>
      </c>
      <c r="Z537" s="396">
        <f t="shared" si="124"/>
        <v>1.3191784948087371E-2</v>
      </c>
    </row>
    <row r="538" spans="1:26" ht="15.75">
      <c r="A538" s="320"/>
      <c r="B538" s="24"/>
      <c r="C538" s="372" t="s">
        <v>152</v>
      </c>
      <c r="D538" s="10">
        <v>80</v>
      </c>
      <c r="E538" s="10" t="s">
        <v>14</v>
      </c>
      <c r="F538" s="10">
        <v>190</v>
      </c>
      <c r="G538" s="10" t="s">
        <v>14</v>
      </c>
      <c r="H538" s="10">
        <v>5</v>
      </c>
      <c r="I538" s="10"/>
      <c r="J538" s="10"/>
      <c r="K538" s="61"/>
      <c r="L538" s="435">
        <f t="shared" si="125"/>
        <v>20.241539</v>
      </c>
      <c r="M538" s="436">
        <v>6000</v>
      </c>
      <c r="N538" s="423">
        <f t="shared" si="117"/>
        <v>121.44923399999999</v>
      </c>
      <c r="O538" s="12">
        <v>1</v>
      </c>
      <c r="P538" s="13">
        <v>1</v>
      </c>
      <c r="Q538" s="14">
        <f t="shared" si="118"/>
        <v>1</v>
      </c>
      <c r="R538" s="422">
        <f t="shared" si="119"/>
        <v>6</v>
      </c>
      <c r="S538" s="423">
        <f t="shared" si="120"/>
        <v>121.44923399999999</v>
      </c>
      <c r="T538" s="422">
        <f t="shared" si="121"/>
        <v>26.677813381680117</v>
      </c>
      <c r="U538" s="423">
        <f t="shared" si="122"/>
        <v>3.2399999999999993</v>
      </c>
      <c r="V538" s="317"/>
      <c r="W538" s="322">
        <f t="shared" si="115"/>
        <v>19.567695000000001</v>
      </c>
      <c r="X538" s="397">
        <f t="shared" si="116"/>
        <v>3.3290156445120012E-2</v>
      </c>
      <c r="Y538" s="398">
        <f t="shared" si="123"/>
        <v>19.904617000000002</v>
      </c>
      <c r="Z538" s="396">
        <f t="shared" si="124"/>
        <v>1.6645078222559895E-2</v>
      </c>
    </row>
    <row r="539" spans="1:26" ht="15.75">
      <c r="A539" s="320"/>
      <c r="B539" s="24"/>
      <c r="C539" s="372" t="s">
        <v>152</v>
      </c>
      <c r="D539" s="10">
        <v>80</v>
      </c>
      <c r="E539" s="10" t="s">
        <v>14</v>
      </c>
      <c r="F539" s="10">
        <v>190</v>
      </c>
      <c r="G539" s="10" t="s">
        <v>14</v>
      </c>
      <c r="H539" s="10">
        <v>6</v>
      </c>
      <c r="I539" s="10"/>
      <c r="J539" s="10"/>
      <c r="K539" s="61"/>
      <c r="L539" s="435">
        <f t="shared" si="125"/>
        <v>24.061016160000001</v>
      </c>
      <c r="M539" s="436">
        <v>6000</v>
      </c>
      <c r="N539" s="423">
        <f t="shared" si="117"/>
        <v>144.36609695999999</v>
      </c>
      <c r="O539" s="12">
        <v>1</v>
      </c>
      <c r="P539" s="13">
        <v>1</v>
      </c>
      <c r="Q539" s="14">
        <f t="shared" si="118"/>
        <v>1</v>
      </c>
      <c r="R539" s="422">
        <f t="shared" si="119"/>
        <v>6</v>
      </c>
      <c r="S539" s="423">
        <f t="shared" si="120"/>
        <v>144.36609695999999</v>
      </c>
      <c r="T539" s="422">
        <f t="shared" si="121"/>
        <v>22.442942409793883</v>
      </c>
      <c r="U539" s="423">
        <f t="shared" si="122"/>
        <v>3.2399999999999993</v>
      </c>
      <c r="V539" s="317"/>
      <c r="W539" s="322">
        <f t="shared" si="115"/>
        <v>23.090680800000001</v>
      </c>
      <c r="X539" s="397">
        <f t="shared" si="116"/>
        <v>4.0328112227160373E-2</v>
      </c>
      <c r="Y539" s="398">
        <f t="shared" si="123"/>
        <v>23.575848480000001</v>
      </c>
      <c r="Z539" s="396">
        <f t="shared" si="124"/>
        <v>2.0164056113580187E-2</v>
      </c>
    </row>
    <row r="540" spans="1:26" ht="15.75">
      <c r="A540" s="320"/>
      <c r="B540" s="24"/>
      <c r="C540" s="372" t="s">
        <v>152</v>
      </c>
      <c r="D540" s="10">
        <v>80</v>
      </c>
      <c r="E540" s="10" t="s">
        <v>14</v>
      </c>
      <c r="F540" s="10">
        <v>190</v>
      </c>
      <c r="G540" s="10" t="s">
        <v>14</v>
      </c>
      <c r="H540" s="10">
        <v>8</v>
      </c>
      <c r="I540" s="10"/>
      <c r="J540" s="10"/>
      <c r="K540" s="61"/>
      <c r="L540" s="435">
        <f t="shared" si="125"/>
        <v>31.471139839999996</v>
      </c>
      <c r="M540" s="436">
        <v>6000</v>
      </c>
      <c r="N540" s="423">
        <f t="shared" si="117"/>
        <v>188.82683903999995</v>
      </c>
      <c r="O540" s="12">
        <v>1</v>
      </c>
      <c r="P540" s="13">
        <v>1</v>
      </c>
      <c r="Q540" s="14">
        <f t="shared" si="118"/>
        <v>1</v>
      </c>
      <c r="R540" s="422">
        <f t="shared" si="119"/>
        <v>6</v>
      </c>
      <c r="S540" s="423">
        <f t="shared" si="120"/>
        <v>188.82683903999995</v>
      </c>
      <c r="T540" s="422">
        <f t="shared" si="121"/>
        <v>17.15857775553642</v>
      </c>
      <c r="U540" s="423">
        <f t="shared" si="122"/>
        <v>3.2399999999999989</v>
      </c>
      <c r="V540" s="317"/>
      <c r="W540" s="322">
        <f t="shared" si="115"/>
        <v>29.746099199999996</v>
      </c>
      <c r="X540" s="397">
        <f t="shared" si="116"/>
        <v>5.4813414727593157E-2</v>
      </c>
      <c r="Y540" s="398">
        <f t="shared" si="123"/>
        <v>30.608619519999998</v>
      </c>
      <c r="Z540" s="396">
        <f t="shared" si="124"/>
        <v>2.7406707363796468E-2</v>
      </c>
    </row>
    <row r="541" spans="1:26" ht="15.75">
      <c r="A541" s="320"/>
      <c r="B541" s="24"/>
      <c r="C541" s="372" t="s">
        <v>152</v>
      </c>
      <c r="D541" s="10">
        <v>80</v>
      </c>
      <c r="E541" s="10" t="s">
        <v>14</v>
      </c>
      <c r="F541" s="10">
        <v>200</v>
      </c>
      <c r="G541" s="10" t="s">
        <v>14</v>
      </c>
      <c r="H541" s="10">
        <v>2</v>
      </c>
      <c r="I541" s="10"/>
      <c r="J541" s="10"/>
      <c r="K541" s="61"/>
      <c r="L541" s="435">
        <f t="shared" si="125"/>
        <v>8.6394462399999998</v>
      </c>
      <c r="M541" s="436">
        <v>6000</v>
      </c>
      <c r="N541" s="423">
        <f t="shared" si="117"/>
        <v>51.836677440000003</v>
      </c>
      <c r="O541" s="12">
        <v>1</v>
      </c>
      <c r="P541" s="13">
        <v>1</v>
      </c>
      <c r="Q541" s="14">
        <f t="shared" si="118"/>
        <v>1</v>
      </c>
      <c r="R541" s="422">
        <f t="shared" si="119"/>
        <v>6</v>
      </c>
      <c r="S541" s="423">
        <f t="shared" si="120"/>
        <v>51.836677440000003</v>
      </c>
      <c r="T541" s="422">
        <f t="shared" si="121"/>
        <v>64.818969230601979</v>
      </c>
      <c r="U541" s="423">
        <f t="shared" si="122"/>
        <v>3.36</v>
      </c>
      <c r="V541" s="317"/>
      <c r="W541" s="322">
        <f t="shared" si="115"/>
        <v>8.5316311999999996</v>
      </c>
      <c r="X541" s="397">
        <f t="shared" si="116"/>
        <v>1.247939242920737E-2</v>
      </c>
      <c r="Y541" s="398">
        <f t="shared" si="123"/>
        <v>8.5855387199999988</v>
      </c>
      <c r="Z541" s="396">
        <f t="shared" si="124"/>
        <v>6.2396962146037405E-3</v>
      </c>
    </row>
    <row r="542" spans="1:26" ht="15.75">
      <c r="A542" s="320"/>
      <c r="B542" s="24"/>
      <c r="C542" s="372" t="s">
        <v>152</v>
      </c>
      <c r="D542" s="10">
        <v>80</v>
      </c>
      <c r="E542" s="10" t="s">
        <v>14</v>
      </c>
      <c r="F542" s="10">
        <v>200</v>
      </c>
      <c r="G542" s="10" t="s">
        <v>14</v>
      </c>
      <c r="H542" s="10">
        <v>2.5</v>
      </c>
      <c r="I542" s="10"/>
      <c r="J542" s="10"/>
      <c r="K542" s="61"/>
      <c r="L542" s="435">
        <f t="shared" si="125"/>
        <v>10.751634749999999</v>
      </c>
      <c r="M542" s="436">
        <v>6000</v>
      </c>
      <c r="N542" s="423">
        <f t="shared" si="117"/>
        <v>64.509808499999991</v>
      </c>
      <c r="O542" s="12">
        <v>1</v>
      </c>
      <c r="P542" s="13">
        <v>1</v>
      </c>
      <c r="Q542" s="14">
        <f t="shared" si="118"/>
        <v>1</v>
      </c>
      <c r="R542" s="422">
        <f t="shared" si="119"/>
        <v>6</v>
      </c>
      <c r="S542" s="423">
        <f t="shared" si="120"/>
        <v>64.509808499999991</v>
      </c>
      <c r="T542" s="422">
        <f t="shared" si="121"/>
        <v>52.08510268636126</v>
      </c>
      <c r="U542" s="423">
        <f t="shared" si="122"/>
        <v>3.36</v>
      </c>
      <c r="V542" s="317"/>
      <c r="W542" s="322">
        <f t="shared" si="115"/>
        <v>10.583173749999998</v>
      </c>
      <c r="X542" s="397">
        <f t="shared" si="116"/>
        <v>1.5668408006512702E-2</v>
      </c>
      <c r="Y542" s="398">
        <f t="shared" si="123"/>
        <v>10.667404249999999</v>
      </c>
      <c r="Z542" s="396">
        <f t="shared" si="124"/>
        <v>7.8342040032564064E-3</v>
      </c>
    </row>
    <row r="543" spans="1:26" ht="15.75">
      <c r="A543" s="320"/>
      <c r="B543" s="24"/>
      <c r="C543" s="372" t="s">
        <v>152</v>
      </c>
      <c r="D543" s="10">
        <v>80</v>
      </c>
      <c r="E543" s="10" t="s">
        <v>14</v>
      </c>
      <c r="F543" s="10">
        <v>200</v>
      </c>
      <c r="G543" s="10" t="s">
        <v>14</v>
      </c>
      <c r="H543" s="10">
        <v>3</v>
      </c>
      <c r="I543" s="10"/>
      <c r="J543" s="10"/>
      <c r="K543" s="61"/>
      <c r="L543" s="435">
        <f t="shared" si="125"/>
        <v>12.84475404</v>
      </c>
      <c r="M543" s="436">
        <v>6000</v>
      </c>
      <c r="N543" s="423">
        <f t="shared" si="117"/>
        <v>77.068524240000002</v>
      </c>
      <c r="O543" s="12">
        <v>1</v>
      </c>
      <c r="P543" s="13">
        <v>1</v>
      </c>
      <c r="Q543" s="14">
        <f t="shared" si="118"/>
        <v>1</v>
      </c>
      <c r="R543" s="422">
        <f t="shared" si="119"/>
        <v>6</v>
      </c>
      <c r="S543" s="423">
        <f t="shared" si="120"/>
        <v>77.068524240000002</v>
      </c>
      <c r="T543" s="422">
        <f t="shared" si="121"/>
        <v>43.597565064780333</v>
      </c>
      <c r="U543" s="423">
        <f t="shared" si="122"/>
        <v>3.3600000000000003</v>
      </c>
      <c r="V543" s="317"/>
      <c r="W543" s="322">
        <f t="shared" si="115"/>
        <v>12.6021702</v>
      </c>
      <c r="X543" s="397">
        <f t="shared" si="116"/>
        <v>1.8885829907257623E-2</v>
      </c>
      <c r="Y543" s="398">
        <f t="shared" si="123"/>
        <v>12.723462120000001</v>
      </c>
      <c r="Z543" s="396">
        <f t="shared" si="124"/>
        <v>9.4429149536287005E-3</v>
      </c>
    </row>
    <row r="544" spans="1:26" ht="15.75">
      <c r="A544" s="320"/>
      <c r="B544" s="24"/>
      <c r="C544" s="372" t="s">
        <v>152</v>
      </c>
      <c r="D544" s="10">
        <v>80</v>
      </c>
      <c r="E544" s="10" t="s">
        <v>14</v>
      </c>
      <c r="F544" s="10">
        <v>200</v>
      </c>
      <c r="G544" s="10" t="s">
        <v>14</v>
      </c>
      <c r="H544" s="10">
        <v>3.5</v>
      </c>
      <c r="I544" s="10"/>
      <c r="J544" s="10"/>
      <c r="K544" s="61"/>
      <c r="L544" s="435">
        <f t="shared" si="125"/>
        <v>14.918804109999998</v>
      </c>
      <c r="M544" s="436">
        <v>6000</v>
      </c>
      <c r="N544" s="423">
        <f t="shared" si="117"/>
        <v>89.512824659999978</v>
      </c>
      <c r="O544" s="12">
        <v>1</v>
      </c>
      <c r="P544" s="13">
        <v>1</v>
      </c>
      <c r="Q544" s="14">
        <f t="shared" si="118"/>
        <v>1</v>
      </c>
      <c r="R544" s="422">
        <f t="shared" si="119"/>
        <v>6</v>
      </c>
      <c r="S544" s="423">
        <f t="shared" si="120"/>
        <v>89.512824659999978</v>
      </c>
      <c r="T544" s="422">
        <f t="shared" si="121"/>
        <v>37.536520747305403</v>
      </c>
      <c r="U544" s="423">
        <f t="shared" si="122"/>
        <v>3.36</v>
      </c>
      <c r="V544" s="317"/>
      <c r="W544" s="322">
        <f t="shared" si="115"/>
        <v>14.588620549999998</v>
      </c>
      <c r="X544" s="397">
        <f t="shared" si="116"/>
        <v>2.2132039375641344E-2</v>
      </c>
      <c r="Y544" s="398">
        <f t="shared" si="123"/>
        <v>14.753712329999999</v>
      </c>
      <c r="Z544" s="396">
        <f t="shared" si="124"/>
        <v>1.1066019687820616E-2</v>
      </c>
    </row>
    <row r="545" spans="1:26" ht="15.75">
      <c r="A545" s="320"/>
      <c r="B545" s="24"/>
      <c r="C545" s="372" t="s">
        <v>152</v>
      </c>
      <c r="D545" s="10">
        <v>80</v>
      </c>
      <c r="E545" s="10" t="s">
        <v>14</v>
      </c>
      <c r="F545" s="10">
        <v>200</v>
      </c>
      <c r="G545" s="10" t="s">
        <v>14</v>
      </c>
      <c r="H545" s="10">
        <v>4</v>
      </c>
      <c r="I545" s="10"/>
      <c r="J545" s="10"/>
      <c r="K545" s="61"/>
      <c r="L545" s="435">
        <f t="shared" si="125"/>
        <v>16.97378496</v>
      </c>
      <c r="M545" s="436">
        <v>6000</v>
      </c>
      <c r="N545" s="423">
        <f t="shared" si="117"/>
        <v>101.84270975999999</v>
      </c>
      <c r="O545" s="12">
        <v>1</v>
      </c>
      <c r="P545" s="13">
        <v>1</v>
      </c>
      <c r="Q545" s="14">
        <f t="shared" si="118"/>
        <v>1</v>
      </c>
      <c r="R545" s="422">
        <f t="shared" si="119"/>
        <v>6</v>
      </c>
      <c r="S545" s="423">
        <f t="shared" si="120"/>
        <v>101.84270975999999</v>
      </c>
      <c r="T545" s="422">
        <f t="shared" si="121"/>
        <v>32.992052233469558</v>
      </c>
      <c r="U545" s="423">
        <f t="shared" si="122"/>
        <v>3.3599999999999994</v>
      </c>
      <c r="V545" s="317"/>
      <c r="W545" s="322">
        <f t="shared" si="115"/>
        <v>16.542524799999999</v>
      </c>
      <c r="X545" s="397">
        <f t="shared" si="116"/>
        <v>2.5407424508811505E-2</v>
      </c>
      <c r="Y545" s="398">
        <f t="shared" si="123"/>
        <v>16.758154879999999</v>
      </c>
      <c r="Z545" s="396">
        <f t="shared" si="124"/>
        <v>1.2703712254405808E-2</v>
      </c>
    </row>
    <row r="546" spans="1:26" ht="15.75">
      <c r="A546" s="320"/>
      <c r="B546" s="24"/>
      <c r="C546" s="372" t="s">
        <v>152</v>
      </c>
      <c r="D546" s="10">
        <v>80</v>
      </c>
      <c r="E546" s="10" t="s">
        <v>14</v>
      </c>
      <c r="F546" s="10">
        <v>200</v>
      </c>
      <c r="G546" s="10" t="s">
        <v>14</v>
      </c>
      <c r="H546" s="10">
        <v>5</v>
      </c>
      <c r="I546" s="10"/>
      <c r="J546" s="10"/>
      <c r="K546" s="61"/>
      <c r="L546" s="435">
        <f t="shared" si="125"/>
        <v>21.026539</v>
      </c>
      <c r="M546" s="436">
        <v>6000</v>
      </c>
      <c r="N546" s="423">
        <f t="shared" si="117"/>
        <v>126.159234</v>
      </c>
      <c r="O546" s="12">
        <v>1</v>
      </c>
      <c r="P546" s="13">
        <v>1</v>
      </c>
      <c r="Q546" s="14">
        <f t="shared" si="118"/>
        <v>1</v>
      </c>
      <c r="R546" s="422">
        <f t="shared" si="119"/>
        <v>6</v>
      </c>
      <c r="S546" s="423">
        <f t="shared" si="120"/>
        <v>126.159234</v>
      </c>
      <c r="T546" s="422">
        <f t="shared" si="121"/>
        <v>26.633008884629088</v>
      </c>
      <c r="U546" s="423">
        <f t="shared" si="122"/>
        <v>3.36</v>
      </c>
      <c r="V546" s="317"/>
      <c r="W546" s="322">
        <f t="shared" si="115"/>
        <v>20.352695000000001</v>
      </c>
      <c r="X546" s="397">
        <f t="shared" si="116"/>
        <v>3.2047309355096365E-2</v>
      </c>
      <c r="Y546" s="398">
        <f t="shared" si="123"/>
        <v>20.689617000000002</v>
      </c>
      <c r="Z546" s="396">
        <f t="shared" si="124"/>
        <v>1.6023654677548071E-2</v>
      </c>
    </row>
    <row r="547" spans="1:26" ht="15.75">
      <c r="A547" s="320"/>
      <c r="B547" s="24"/>
      <c r="C547" s="372" t="s">
        <v>152</v>
      </c>
      <c r="D547" s="10">
        <v>80</v>
      </c>
      <c r="E547" s="10" t="s">
        <v>14</v>
      </c>
      <c r="F547" s="10">
        <v>200</v>
      </c>
      <c r="G547" s="10" t="s">
        <v>14</v>
      </c>
      <c r="H547" s="10">
        <v>6</v>
      </c>
      <c r="I547" s="10"/>
      <c r="J547" s="10"/>
      <c r="K547" s="61"/>
      <c r="L547" s="435">
        <f t="shared" si="125"/>
        <v>25.003016160000001</v>
      </c>
      <c r="M547" s="436">
        <v>6000</v>
      </c>
      <c r="N547" s="423">
        <f t="shared" si="117"/>
        <v>150.01809696000001</v>
      </c>
      <c r="O547" s="12">
        <v>1</v>
      </c>
      <c r="P547" s="13">
        <v>1</v>
      </c>
      <c r="Q547" s="14">
        <f t="shared" si="118"/>
        <v>1</v>
      </c>
      <c r="R547" s="422">
        <f t="shared" si="119"/>
        <v>6</v>
      </c>
      <c r="S547" s="423">
        <f t="shared" si="120"/>
        <v>150.01809696000001</v>
      </c>
      <c r="T547" s="422">
        <f t="shared" si="121"/>
        <v>22.397297846645074</v>
      </c>
      <c r="U547" s="423">
        <f t="shared" si="122"/>
        <v>3.36</v>
      </c>
      <c r="V547" s="317"/>
      <c r="W547" s="322">
        <f t="shared" si="115"/>
        <v>24.032680800000001</v>
      </c>
      <c r="X547" s="397">
        <f t="shared" si="116"/>
        <v>3.8808732266163548E-2</v>
      </c>
      <c r="Y547" s="398">
        <f t="shared" si="123"/>
        <v>24.517848480000001</v>
      </c>
      <c r="Z547" s="396">
        <f t="shared" si="124"/>
        <v>1.9404366133081719E-2</v>
      </c>
    </row>
    <row r="548" spans="1:26" ht="15.75">
      <c r="A548" s="320"/>
      <c r="B548" s="24"/>
      <c r="C548" s="372" t="s">
        <v>152</v>
      </c>
      <c r="D548" s="10">
        <v>80</v>
      </c>
      <c r="E548" s="10" t="s">
        <v>14</v>
      </c>
      <c r="F548" s="10">
        <v>200</v>
      </c>
      <c r="G548" s="10" t="s">
        <v>14</v>
      </c>
      <c r="H548" s="10">
        <v>8</v>
      </c>
      <c r="I548" s="10"/>
      <c r="J548" s="10"/>
      <c r="K548" s="61"/>
      <c r="L548" s="435">
        <f t="shared" si="125"/>
        <v>32.72713984</v>
      </c>
      <c r="M548" s="436">
        <v>6000</v>
      </c>
      <c r="N548" s="423">
        <f t="shared" si="117"/>
        <v>196.36283903999998</v>
      </c>
      <c r="O548" s="12">
        <v>1</v>
      </c>
      <c r="P548" s="13">
        <v>1</v>
      </c>
      <c r="Q548" s="14">
        <f t="shared" si="118"/>
        <v>1</v>
      </c>
      <c r="R548" s="422">
        <f t="shared" si="119"/>
        <v>6</v>
      </c>
      <c r="S548" s="423">
        <f t="shared" si="120"/>
        <v>196.36283903999998</v>
      </c>
      <c r="T548" s="422">
        <f t="shared" si="121"/>
        <v>17.111180590109278</v>
      </c>
      <c r="U548" s="423">
        <f t="shared" si="122"/>
        <v>3.36</v>
      </c>
      <c r="V548" s="317"/>
      <c r="W548" s="322">
        <f t="shared" si="115"/>
        <v>31.0020992</v>
      </c>
      <c r="X548" s="397">
        <f t="shared" si="116"/>
        <v>5.2709789136281548E-2</v>
      </c>
      <c r="Y548" s="398">
        <f t="shared" si="123"/>
        <v>31.864619520000002</v>
      </c>
      <c r="Z548" s="396">
        <f t="shared" si="124"/>
        <v>2.6354894568140774E-2</v>
      </c>
    </row>
    <row r="549" spans="1:26" ht="15.75">
      <c r="A549" s="320"/>
      <c r="B549" s="24"/>
      <c r="C549" s="372" t="s">
        <v>152</v>
      </c>
      <c r="D549" s="10">
        <v>80</v>
      </c>
      <c r="E549" s="10" t="s">
        <v>14</v>
      </c>
      <c r="F549" s="10">
        <v>210</v>
      </c>
      <c r="G549" s="10" t="s">
        <v>14</v>
      </c>
      <c r="H549" s="10">
        <v>2</v>
      </c>
      <c r="I549" s="10"/>
      <c r="J549" s="10"/>
      <c r="K549" s="61"/>
      <c r="L549" s="435">
        <f t="shared" si="125"/>
        <v>8.9534462399999999</v>
      </c>
      <c r="M549" s="436">
        <v>6000</v>
      </c>
      <c r="N549" s="423">
        <f t="shared" si="117"/>
        <v>53.720677440000003</v>
      </c>
      <c r="O549" s="12">
        <v>1</v>
      </c>
      <c r="P549" s="13">
        <v>1</v>
      </c>
      <c r="Q549" s="14">
        <f t="shared" si="118"/>
        <v>1</v>
      </c>
      <c r="R549" s="422">
        <f t="shared" si="119"/>
        <v>6</v>
      </c>
      <c r="S549" s="423">
        <f t="shared" si="120"/>
        <v>53.720677440000003</v>
      </c>
      <c r="T549" s="422">
        <f t="shared" si="121"/>
        <v>64.779525609794689</v>
      </c>
      <c r="U549" s="423">
        <f t="shared" si="122"/>
        <v>3.48</v>
      </c>
      <c r="V549" s="317"/>
      <c r="W549" s="322">
        <f t="shared" si="115"/>
        <v>8.8456311999999997</v>
      </c>
      <c r="X549" s="397">
        <f t="shared" si="116"/>
        <v>1.2041736456553487E-2</v>
      </c>
      <c r="Y549" s="398">
        <f t="shared" si="123"/>
        <v>8.8995387199999989</v>
      </c>
      <c r="Z549" s="396">
        <f t="shared" si="124"/>
        <v>6.0208682282768544E-3</v>
      </c>
    </row>
    <row r="550" spans="1:26" ht="15.75">
      <c r="A550" s="320"/>
      <c r="B550" s="24"/>
      <c r="C550" s="372" t="s">
        <v>152</v>
      </c>
      <c r="D550" s="10">
        <v>80</v>
      </c>
      <c r="E550" s="10" t="s">
        <v>14</v>
      </c>
      <c r="F550" s="10">
        <v>210</v>
      </c>
      <c r="G550" s="10" t="s">
        <v>14</v>
      </c>
      <c r="H550" s="10">
        <v>2.5</v>
      </c>
      <c r="I550" s="10"/>
      <c r="J550" s="10"/>
      <c r="K550" s="61"/>
      <c r="L550" s="435">
        <f t="shared" si="125"/>
        <v>11.144134749999999</v>
      </c>
      <c r="M550" s="436">
        <v>6000</v>
      </c>
      <c r="N550" s="423">
        <f t="shared" si="117"/>
        <v>66.864808499999995</v>
      </c>
      <c r="O550" s="12">
        <v>1</v>
      </c>
      <c r="P550" s="13">
        <v>1</v>
      </c>
      <c r="Q550" s="14">
        <f t="shared" si="118"/>
        <v>1</v>
      </c>
      <c r="R550" s="422">
        <f t="shared" si="119"/>
        <v>6</v>
      </c>
      <c r="S550" s="423">
        <f t="shared" si="120"/>
        <v>66.864808499999995</v>
      </c>
      <c r="T550" s="422">
        <f t="shared" si="121"/>
        <v>52.045314688966769</v>
      </c>
      <c r="U550" s="423">
        <f t="shared" si="122"/>
        <v>3.48</v>
      </c>
      <c r="V550" s="317"/>
      <c r="W550" s="322">
        <f t="shared" si="115"/>
        <v>10.975673749999999</v>
      </c>
      <c r="X550" s="397">
        <f t="shared" si="116"/>
        <v>1.5116561651410509E-2</v>
      </c>
      <c r="Y550" s="398">
        <f t="shared" si="123"/>
        <v>11.059904249999999</v>
      </c>
      <c r="Z550" s="396">
        <f t="shared" si="124"/>
        <v>7.5582808257051992E-3</v>
      </c>
    </row>
    <row r="551" spans="1:26" ht="15.75">
      <c r="A551" s="320"/>
      <c r="B551" s="24"/>
      <c r="C551" s="372" t="s">
        <v>152</v>
      </c>
      <c r="D551" s="10">
        <v>80</v>
      </c>
      <c r="E551" s="10" t="s">
        <v>14</v>
      </c>
      <c r="F551" s="10">
        <v>210</v>
      </c>
      <c r="G551" s="10" t="s">
        <v>14</v>
      </c>
      <c r="H551" s="10">
        <v>3</v>
      </c>
      <c r="I551" s="10"/>
      <c r="J551" s="10"/>
      <c r="K551" s="61"/>
      <c r="L551" s="435">
        <f t="shared" si="125"/>
        <v>13.31575404</v>
      </c>
      <c r="M551" s="436">
        <v>6000</v>
      </c>
      <c r="N551" s="423">
        <f t="shared" si="117"/>
        <v>79.894524239999996</v>
      </c>
      <c r="O551" s="12">
        <v>1</v>
      </c>
      <c r="P551" s="13">
        <v>1</v>
      </c>
      <c r="Q551" s="14">
        <f t="shared" si="118"/>
        <v>1</v>
      </c>
      <c r="R551" s="422">
        <f t="shared" si="119"/>
        <v>6</v>
      </c>
      <c r="S551" s="423">
        <f t="shared" si="120"/>
        <v>79.894524239999996</v>
      </c>
      <c r="T551" s="422">
        <f t="shared" si="121"/>
        <v>43.557428160485905</v>
      </c>
      <c r="U551" s="423">
        <f t="shared" si="122"/>
        <v>3.4799999999999995</v>
      </c>
      <c r="V551" s="317"/>
      <c r="W551" s="322">
        <f t="shared" si="115"/>
        <v>13.0731702</v>
      </c>
      <c r="X551" s="397">
        <f t="shared" si="116"/>
        <v>1.8217807213266934E-2</v>
      </c>
      <c r="Y551" s="398">
        <f t="shared" si="123"/>
        <v>13.194462120000001</v>
      </c>
      <c r="Z551" s="396">
        <f t="shared" si="124"/>
        <v>9.1089036066334117E-3</v>
      </c>
    </row>
    <row r="552" spans="1:26" ht="15.75">
      <c r="A552" s="320"/>
      <c r="B552" s="24"/>
      <c r="C552" s="372" t="s">
        <v>152</v>
      </c>
      <c r="D552" s="10">
        <v>80</v>
      </c>
      <c r="E552" s="10" t="s">
        <v>14</v>
      </c>
      <c r="F552" s="10">
        <v>210</v>
      </c>
      <c r="G552" s="10" t="s">
        <v>14</v>
      </c>
      <c r="H552" s="10">
        <v>3.5</v>
      </c>
      <c r="I552" s="10"/>
      <c r="J552" s="10"/>
      <c r="K552" s="61"/>
      <c r="L552" s="435">
        <f t="shared" si="125"/>
        <v>15.468304109999998</v>
      </c>
      <c r="M552" s="436">
        <v>6000</v>
      </c>
      <c r="N552" s="423">
        <f t="shared" si="117"/>
        <v>92.80982465999999</v>
      </c>
      <c r="O552" s="12">
        <v>1</v>
      </c>
      <c r="P552" s="13">
        <v>1</v>
      </c>
      <c r="Q552" s="14">
        <f t="shared" si="118"/>
        <v>1</v>
      </c>
      <c r="R552" s="422">
        <f t="shared" si="119"/>
        <v>6</v>
      </c>
      <c r="S552" s="423">
        <f t="shared" si="120"/>
        <v>92.80982465999999</v>
      </c>
      <c r="T552" s="422">
        <f t="shared" si="121"/>
        <v>37.496030325977351</v>
      </c>
      <c r="U552" s="423">
        <f t="shared" si="122"/>
        <v>3.48</v>
      </c>
      <c r="V552" s="317"/>
      <c r="W552" s="322">
        <f t="shared" si="115"/>
        <v>15.138120549999998</v>
      </c>
      <c r="X552" s="397">
        <f t="shared" si="116"/>
        <v>2.1345815136033064E-2</v>
      </c>
      <c r="Y552" s="398">
        <f t="shared" si="123"/>
        <v>15.303212329999999</v>
      </c>
      <c r="Z552" s="396">
        <f t="shared" si="124"/>
        <v>1.0672907568016421E-2</v>
      </c>
    </row>
    <row r="553" spans="1:26" ht="15.75">
      <c r="A553" s="320"/>
      <c r="B553" s="24"/>
      <c r="C553" s="372" t="s">
        <v>152</v>
      </c>
      <c r="D553" s="10">
        <v>80</v>
      </c>
      <c r="E553" s="10" t="s">
        <v>14</v>
      </c>
      <c r="F553" s="10">
        <v>210</v>
      </c>
      <c r="G553" s="10" t="s">
        <v>14</v>
      </c>
      <c r="H553" s="10">
        <v>4</v>
      </c>
      <c r="I553" s="10"/>
      <c r="J553" s="10"/>
      <c r="K553" s="61"/>
      <c r="L553" s="435">
        <f t="shared" si="125"/>
        <v>17.60178496</v>
      </c>
      <c r="M553" s="436">
        <v>6000</v>
      </c>
      <c r="N553" s="423">
        <f t="shared" si="117"/>
        <v>105.61070975999999</v>
      </c>
      <c r="O553" s="12">
        <v>1</v>
      </c>
      <c r="P553" s="13">
        <v>1</v>
      </c>
      <c r="Q553" s="14">
        <f t="shared" si="118"/>
        <v>1</v>
      </c>
      <c r="R553" s="422">
        <f t="shared" si="119"/>
        <v>6</v>
      </c>
      <c r="S553" s="423">
        <f t="shared" si="120"/>
        <v>105.61070975999999</v>
      </c>
      <c r="T553" s="422">
        <f t="shared" si="121"/>
        <v>32.951203603387277</v>
      </c>
      <c r="U553" s="423">
        <f t="shared" si="122"/>
        <v>3.4799999999999995</v>
      </c>
      <c r="V553" s="317"/>
      <c r="W553" s="322">
        <f t="shared" si="115"/>
        <v>17.170524799999999</v>
      </c>
      <c r="X553" s="397">
        <f t="shared" si="116"/>
        <v>2.4500933341705888E-2</v>
      </c>
      <c r="Y553" s="398">
        <f t="shared" si="123"/>
        <v>17.386154879999999</v>
      </c>
      <c r="Z553" s="396">
        <f t="shared" si="124"/>
        <v>1.2250466670852944E-2</v>
      </c>
    </row>
    <row r="554" spans="1:26" ht="15.75">
      <c r="A554" s="320"/>
      <c r="B554" s="24"/>
      <c r="C554" s="372" t="s">
        <v>152</v>
      </c>
      <c r="D554" s="10">
        <v>80</v>
      </c>
      <c r="E554" s="10" t="s">
        <v>14</v>
      </c>
      <c r="F554" s="10">
        <v>210</v>
      </c>
      <c r="G554" s="10" t="s">
        <v>14</v>
      </c>
      <c r="H554" s="10">
        <v>5</v>
      </c>
      <c r="I554" s="10"/>
      <c r="J554" s="10"/>
      <c r="K554" s="61"/>
      <c r="L554" s="435">
        <f t="shared" si="125"/>
        <v>21.811539</v>
      </c>
      <c r="M554" s="436">
        <v>6000</v>
      </c>
      <c r="N554" s="423">
        <f t="shared" si="117"/>
        <v>130.86923400000001</v>
      </c>
      <c r="O554" s="12">
        <v>1</v>
      </c>
      <c r="P554" s="13">
        <v>1</v>
      </c>
      <c r="Q554" s="14">
        <f t="shared" si="118"/>
        <v>1</v>
      </c>
      <c r="R554" s="422">
        <f t="shared" si="119"/>
        <v>6</v>
      </c>
      <c r="S554" s="423">
        <f t="shared" si="120"/>
        <v>130.86923400000001</v>
      </c>
      <c r="T554" s="422">
        <f t="shared" si="121"/>
        <v>26.591429426415072</v>
      </c>
      <c r="U554" s="423">
        <f t="shared" si="122"/>
        <v>3.48</v>
      </c>
      <c r="V554" s="317"/>
      <c r="W554" s="322">
        <f t="shared" si="115"/>
        <v>21.137695000000001</v>
      </c>
      <c r="X554" s="397">
        <f t="shared" si="116"/>
        <v>3.0893922707608934E-2</v>
      </c>
      <c r="Y554" s="398">
        <f t="shared" si="123"/>
        <v>21.474617000000002</v>
      </c>
      <c r="Z554" s="396">
        <f t="shared" si="124"/>
        <v>1.5446961353804411E-2</v>
      </c>
    </row>
    <row r="555" spans="1:26" ht="15.75">
      <c r="A555" s="320"/>
      <c r="B555" s="24"/>
      <c r="C555" s="372" t="s">
        <v>152</v>
      </c>
      <c r="D555" s="10">
        <v>80</v>
      </c>
      <c r="E555" s="10" t="s">
        <v>14</v>
      </c>
      <c r="F555" s="10">
        <v>210</v>
      </c>
      <c r="G555" s="10" t="s">
        <v>14</v>
      </c>
      <c r="H555" s="10">
        <v>6</v>
      </c>
      <c r="I555" s="10"/>
      <c r="J555" s="10"/>
      <c r="K555" s="61"/>
      <c r="L555" s="435">
        <f t="shared" si="125"/>
        <v>25.945016160000002</v>
      </c>
      <c r="M555" s="436">
        <v>6000</v>
      </c>
      <c r="N555" s="423">
        <f t="shared" si="117"/>
        <v>155.67009696</v>
      </c>
      <c r="O555" s="12">
        <v>1</v>
      </c>
      <c r="P555" s="13">
        <v>1</v>
      </c>
      <c r="Q555" s="14">
        <f t="shared" si="118"/>
        <v>1</v>
      </c>
      <c r="R555" s="422">
        <f t="shared" si="119"/>
        <v>6</v>
      </c>
      <c r="S555" s="423">
        <f t="shared" si="120"/>
        <v>155.67009696</v>
      </c>
      <c r="T555" s="422">
        <f t="shared" si="121"/>
        <v>22.354967768114118</v>
      </c>
      <c r="U555" s="423">
        <f t="shared" si="122"/>
        <v>3.4799999999999995</v>
      </c>
      <c r="V555" s="317"/>
      <c r="W555" s="322">
        <f t="shared" si="115"/>
        <v>24.974680800000002</v>
      </c>
      <c r="X555" s="397">
        <f t="shared" si="116"/>
        <v>3.7399682236312737E-2</v>
      </c>
      <c r="Y555" s="398">
        <f t="shared" si="123"/>
        <v>25.459848480000002</v>
      </c>
      <c r="Z555" s="396">
        <f t="shared" si="124"/>
        <v>1.8699841118156368E-2</v>
      </c>
    </row>
    <row r="556" spans="1:26" ht="15.75">
      <c r="A556" s="320"/>
      <c r="B556" s="24"/>
      <c r="C556" s="372" t="s">
        <v>152</v>
      </c>
      <c r="D556" s="10">
        <v>80</v>
      </c>
      <c r="E556" s="10" t="s">
        <v>14</v>
      </c>
      <c r="F556" s="10">
        <v>210</v>
      </c>
      <c r="G556" s="10" t="s">
        <v>14</v>
      </c>
      <c r="H556" s="10">
        <v>8</v>
      </c>
      <c r="I556" s="10"/>
      <c r="J556" s="10"/>
      <c r="K556" s="61"/>
      <c r="L556" s="435">
        <f t="shared" si="125"/>
        <v>33.98313984</v>
      </c>
      <c r="M556" s="436">
        <v>6000</v>
      </c>
      <c r="N556" s="423">
        <f t="shared" si="117"/>
        <v>203.89883903999998</v>
      </c>
      <c r="O556" s="12">
        <v>1</v>
      </c>
      <c r="P556" s="13">
        <v>1</v>
      </c>
      <c r="Q556" s="14">
        <f t="shared" si="118"/>
        <v>1</v>
      </c>
      <c r="R556" s="422">
        <f t="shared" si="119"/>
        <v>6</v>
      </c>
      <c r="S556" s="423">
        <f t="shared" si="120"/>
        <v>203.89883903999998</v>
      </c>
      <c r="T556" s="422">
        <f t="shared" si="121"/>
        <v>17.067286976152467</v>
      </c>
      <c r="U556" s="423">
        <f t="shared" si="122"/>
        <v>3.48</v>
      </c>
      <c r="V556" s="317"/>
      <c r="W556" s="322">
        <f t="shared" si="115"/>
        <v>32.258099200000004</v>
      </c>
      <c r="X556" s="397">
        <f t="shared" si="116"/>
        <v>5.0761661462768393E-2</v>
      </c>
      <c r="Y556" s="398">
        <f t="shared" si="123"/>
        <v>33.120619519999998</v>
      </c>
      <c r="Z556" s="396">
        <f t="shared" si="124"/>
        <v>2.5380830731384307E-2</v>
      </c>
    </row>
    <row r="557" spans="1:26" ht="15.75">
      <c r="A557" s="320"/>
      <c r="B557" s="24"/>
      <c r="C557" s="372" t="s">
        <v>152</v>
      </c>
      <c r="D557" s="10">
        <v>80</v>
      </c>
      <c r="E557" s="10" t="s">
        <v>14</v>
      </c>
      <c r="F557" s="10">
        <v>220</v>
      </c>
      <c r="G557" s="10" t="s">
        <v>14</v>
      </c>
      <c r="H557" s="10">
        <v>2</v>
      </c>
      <c r="I557" s="10"/>
      <c r="J557" s="10"/>
      <c r="K557" s="61"/>
      <c r="L557" s="435">
        <f t="shared" si="125"/>
        <v>9.2674462399999999</v>
      </c>
      <c r="M557" s="436">
        <v>6000</v>
      </c>
      <c r="N557" s="423">
        <f t="shared" si="117"/>
        <v>55.604677439999996</v>
      </c>
      <c r="O557" s="12">
        <v>1</v>
      </c>
      <c r="P557" s="13">
        <v>1</v>
      </c>
      <c r="Q557" s="14">
        <f t="shared" si="118"/>
        <v>1</v>
      </c>
      <c r="R557" s="422">
        <f t="shared" si="119"/>
        <v>6</v>
      </c>
      <c r="S557" s="423">
        <f t="shared" si="120"/>
        <v>55.604677439999996</v>
      </c>
      <c r="T557" s="422">
        <f t="shared" si="121"/>
        <v>64.742754849797763</v>
      </c>
      <c r="U557" s="423">
        <f t="shared" si="122"/>
        <v>3.6</v>
      </c>
      <c r="V557" s="317"/>
      <c r="W557" s="322">
        <f t="shared" si="115"/>
        <v>9.1596311999999998</v>
      </c>
      <c r="X557" s="397">
        <f t="shared" si="116"/>
        <v>1.1633737839735203E-2</v>
      </c>
      <c r="Y557" s="398">
        <f t="shared" si="123"/>
        <v>9.213538719999999</v>
      </c>
      <c r="Z557" s="396">
        <f t="shared" si="124"/>
        <v>5.8168689198677681E-3</v>
      </c>
    </row>
    <row r="558" spans="1:26" ht="15.75">
      <c r="A558" s="320"/>
      <c r="B558" s="24"/>
      <c r="C558" s="372" t="s">
        <v>152</v>
      </c>
      <c r="D558" s="10">
        <v>80</v>
      </c>
      <c r="E558" s="10" t="s">
        <v>14</v>
      </c>
      <c r="F558" s="10">
        <v>220</v>
      </c>
      <c r="G558" s="10" t="s">
        <v>14</v>
      </c>
      <c r="H558" s="10">
        <v>2.5</v>
      </c>
      <c r="I558" s="10"/>
      <c r="J558" s="10"/>
      <c r="K558" s="61"/>
      <c r="L558" s="435">
        <f t="shared" si="125"/>
        <v>11.536634749999999</v>
      </c>
      <c r="M558" s="436">
        <v>6000</v>
      </c>
      <c r="N558" s="423">
        <f t="shared" si="117"/>
        <v>69.219808499999999</v>
      </c>
      <c r="O558" s="12">
        <v>1</v>
      </c>
      <c r="P558" s="13">
        <v>1</v>
      </c>
      <c r="Q558" s="14">
        <f t="shared" si="118"/>
        <v>1</v>
      </c>
      <c r="R558" s="422">
        <f t="shared" si="119"/>
        <v>6</v>
      </c>
      <c r="S558" s="423">
        <f t="shared" si="120"/>
        <v>69.219808499999999</v>
      </c>
      <c r="T558" s="422">
        <f t="shared" si="121"/>
        <v>52.008234030292073</v>
      </c>
      <c r="U558" s="423">
        <f t="shared" si="122"/>
        <v>3.6000000000000005</v>
      </c>
      <c r="V558" s="317"/>
      <c r="W558" s="322">
        <f t="shared" si="115"/>
        <v>11.368173749999999</v>
      </c>
      <c r="X558" s="397">
        <f t="shared" si="116"/>
        <v>1.4602265188295105E-2</v>
      </c>
      <c r="Y558" s="398">
        <f t="shared" si="123"/>
        <v>11.452404249999999</v>
      </c>
      <c r="Z558" s="396">
        <f t="shared" si="124"/>
        <v>7.3011325941475524E-3</v>
      </c>
    </row>
    <row r="559" spans="1:26" ht="15.75">
      <c r="A559" s="320"/>
      <c r="B559" s="24"/>
      <c r="C559" s="372" t="s">
        <v>152</v>
      </c>
      <c r="D559" s="10">
        <v>80</v>
      </c>
      <c r="E559" s="10" t="s">
        <v>14</v>
      </c>
      <c r="F559" s="10">
        <v>220</v>
      </c>
      <c r="G559" s="10" t="s">
        <v>14</v>
      </c>
      <c r="H559" s="10">
        <v>3</v>
      </c>
      <c r="I559" s="10"/>
      <c r="J559" s="10"/>
      <c r="K559" s="61"/>
      <c r="L559" s="435">
        <f t="shared" si="125"/>
        <v>13.78675404</v>
      </c>
      <c r="M559" s="436">
        <v>6000</v>
      </c>
      <c r="N559" s="423">
        <f t="shared" si="117"/>
        <v>82.720524240000003</v>
      </c>
      <c r="O559" s="12">
        <v>1</v>
      </c>
      <c r="P559" s="13">
        <v>1</v>
      </c>
      <c r="Q559" s="14">
        <f t="shared" si="118"/>
        <v>1</v>
      </c>
      <c r="R559" s="422">
        <f t="shared" si="119"/>
        <v>6</v>
      </c>
      <c r="S559" s="423">
        <f t="shared" si="120"/>
        <v>82.720524240000003</v>
      </c>
      <c r="T559" s="422">
        <f t="shared" si="121"/>
        <v>43.52003366849069</v>
      </c>
      <c r="U559" s="423">
        <f t="shared" si="122"/>
        <v>3.6000000000000005</v>
      </c>
      <c r="V559" s="317"/>
      <c r="W559" s="322">
        <f t="shared" si="115"/>
        <v>13.5441702</v>
      </c>
      <c r="X559" s="397">
        <f t="shared" si="116"/>
        <v>1.7595428140386282E-2</v>
      </c>
      <c r="Y559" s="398">
        <f t="shared" si="123"/>
        <v>13.665462120000001</v>
      </c>
      <c r="Z559" s="396">
        <f t="shared" si="124"/>
        <v>8.7977140701930301E-3</v>
      </c>
    </row>
    <row r="560" spans="1:26" ht="15.75">
      <c r="A560" s="320"/>
      <c r="B560" s="24"/>
      <c r="C560" s="372" t="s">
        <v>152</v>
      </c>
      <c r="D560" s="10">
        <v>80</v>
      </c>
      <c r="E560" s="10" t="s">
        <v>14</v>
      </c>
      <c r="F560" s="10">
        <v>220</v>
      </c>
      <c r="G560" s="10" t="s">
        <v>14</v>
      </c>
      <c r="H560" s="10">
        <v>3.5</v>
      </c>
      <c r="I560" s="10"/>
      <c r="J560" s="10"/>
      <c r="K560" s="61"/>
      <c r="L560" s="435">
        <f t="shared" si="125"/>
        <v>16.01780411</v>
      </c>
      <c r="M560" s="436">
        <v>6000</v>
      </c>
      <c r="N560" s="423">
        <f t="shared" si="117"/>
        <v>96.106824660000001</v>
      </c>
      <c r="O560" s="12">
        <v>1</v>
      </c>
      <c r="P560" s="13">
        <v>1</v>
      </c>
      <c r="Q560" s="14">
        <f t="shared" si="118"/>
        <v>1</v>
      </c>
      <c r="R560" s="422">
        <f t="shared" si="119"/>
        <v>6</v>
      </c>
      <c r="S560" s="423">
        <f t="shared" si="120"/>
        <v>96.106824660000001</v>
      </c>
      <c r="T560" s="422">
        <f t="shared" si="121"/>
        <v>37.458317999120545</v>
      </c>
      <c r="U560" s="423">
        <f t="shared" si="122"/>
        <v>3.6000000000000005</v>
      </c>
      <c r="V560" s="317"/>
      <c r="W560" s="322">
        <f t="shared" si="115"/>
        <v>15.687620549999998</v>
      </c>
      <c r="X560" s="397">
        <f t="shared" si="116"/>
        <v>2.061353464760296E-2</v>
      </c>
      <c r="Y560" s="398">
        <f t="shared" si="123"/>
        <v>15.852712329999999</v>
      </c>
      <c r="Z560" s="396">
        <f t="shared" si="124"/>
        <v>1.0306767323801425E-2</v>
      </c>
    </row>
    <row r="561" spans="1:26" ht="15.75">
      <c r="A561" s="320"/>
      <c r="B561" s="24"/>
      <c r="C561" s="372" t="s">
        <v>152</v>
      </c>
      <c r="D561" s="10">
        <v>80</v>
      </c>
      <c r="E561" s="10" t="s">
        <v>14</v>
      </c>
      <c r="F561" s="10">
        <v>220</v>
      </c>
      <c r="G561" s="10" t="s">
        <v>14</v>
      </c>
      <c r="H561" s="10">
        <v>4</v>
      </c>
      <c r="I561" s="10"/>
      <c r="J561" s="10"/>
      <c r="K561" s="61"/>
      <c r="L561" s="435">
        <f t="shared" si="125"/>
        <v>18.22978496</v>
      </c>
      <c r="M561" s="436">
        <v>6000</v>
      </c>
      <c r="N561" s="423">
        <f t="shared" si="117"/>
        <v>109.37870975999999</v>
      </c>
      <c r="O561" s="12">
        <v>1</v>
      </c>
      <c r="P561" s="13">
        <v>1</v>
      </c>
      <c r="Q561" s="14">
        <f t="shared" si="118"/>
        <v>1</v>
      </c>
      <c r="R561" s="422">
        <f t="shared" si="119"/>
        <v>6</v>
      </c>
      <c r="S561" s="423">
        <f t="shared" si="120"/>
        <v>109.37870975999999</v>
      </c>
      <c r="T561" s="422">
        <f t="shared" si="121"/>
        <v>32.913169371801523</v>
      </c>
      <c r="U561" s="423">
        <f t="shared" si="122"/>
        <v>3.6</v>
      </c>
      <c r="V561" s="317"/>
      <c r="W561" s="322">
        <f t="shared" si="115"/>
        <v>17.798524799999999</v>
      </c>
      <c r="X561" s="397">
        <f t="shared" si="116"/>
        <v>2.3656897815650391E-2</v>
      </c>
      <c r="Y561" s="398">
        <f t="shared" si="123"/>
        <v>18.01415488</v>
      </c>
      <c r="Z561" s="396">
        <f t="shared" si="124"/>
        <v>1.1828448907825195E-2</v>
      </c>
    </row>
    <row r="562" spans="1:26" ht="15.75">
      <c r="A562" s="320"/>
      <c r="B562" s="24"/>
      <c r="C562" s="372" t="s">
        <v>152</v>
      </c>
      <c r="D562" s="10">
        <v>80</v>
      </c>
      <c r="E562" s="10" t="s">
        <v>14</v>
      </c>
      <c r="F562" s="10">
        <v>220</v>
      </c>
      <c r="G562" s="10" t="s">
        <v>14</v>
      </c>
      <c r="H562" s="10">
        <v>5</v>
      </c>
      <c r="I562" s="10"/>
      <c r="J562" s="10"/>
      <c r="K562" s="61"/>
      <c r="L562" s="435">
        <f t="shared" si="125"/>
        <v>22.596539</v>
      </c>
      <c r="M562" s="436">
        <v>6000</v>
      </c>
      <c r="N562" s="423">
        <f t="shared" si="117"/>
        <v>135.57923399999999</v>
      </c>
      <c r="O562" s="12">
        <v>1</v>
      </c>
      <c r="P562" s="13">
        <v>1</v>
      </c>
      <c r="Q562" s="14">
        <f t="shared" si="118"/>
        <v>1</v>
      </c>
      <c r="R562" s="422">
        <f t="shared" si="119"/>
        <v>6</v>
      </c>
      <c r="S562" s="423">
        <f t="shared" si="120"/>
        <v>135.57923399999999</v>
      </c>
      <c r="T562" s="422">
        <f t="shared" si="121"/>
        <v>26.552738895102475</v>
      </c>
      <c r="U562" s="423">
        <f t="shared" si="122"/>
        <v>3.5999999999999996</v>
      </c>
      <c r="V562" s="317"/>
      <c r="W562" s="322">
        <f t="shared" si="115"/>
        <v>21.922695000000001</v>
      </c>
      <c r="X562" s="397">
        <f t="shared" si="116"/>
        <v>2.982067298005231E-2</v>
      </c>
      <c r="Y562" s="398">
        <f t="shared" si="123"/>
        <v>22.259617000000002</v>
      </c>
      <c r="Z562" s="396">
        <f t="shared" si="124"/>
        <v>1.4910336490026044E-2</v>
      </c>
    </row>
    <row r="563" spans="1:26" ht="15.75">
      <c r="A563" s="320"/>
      <c r="B563" s="24"/>
      <c r="C563" s="372" t="s">
        <v>152</v>
      </c>
      <c r="D563" s="10">
        <v>80</v>
      </c>
      <c r="E563" s="10" t="s">
        <v>14</v>
      </c>
      <c r="F563" s="10">
        <v>220</v>
      </c>
      <c r="G563" s="10" t="s">
        <v>14</v>
      </c>
      <c r="H563" s="10">
        <v>6</v>
      </c>
      <c r="I563" s="10"/>
      <c r="J563" s="10"/>
      <c r="K563" s="61"/>
      <c r="L563" s="435">
        <f t="shared" si="125"/>
        <v>26.887016160000002</v>
      </c>
      <c r="M563" s="436">
        <v>6000</v>
      </c>
      <c r="N563" s="423">
        <f t="shared" si="117"/>
        <v>161.32209696000001</v>
      </c>
      <c r="O563" s="12">
        <v>1</v>
      </c>
      <c r="P563" s="13">
        <v>1</v>
      </c>
      <c r="Q563" s="14">
        <f t="shared" si="118"/>
        <v>1</v>
      </c>
      <c r="R563" s="422">
        <f t="shared" si="119"/>
        <v>6</v>
      </c>
      <c r="S563" s="423">
        <f t="shared" si="120"/>
        <v>161.32209696000001</v>
      </c>
      <c r="T563" s="422">
        <f t="shared" si="121"/>
        <v>22.315603800343755</v>
      </c>
      <c r="U563" s="423">
        <f t="shared" si="122"/>
        <v>3.6</v>
      </c>
      <c r="V563" s="317"/>
      <c r="W563" s="322">
        <f t="shared" si="115"/>
        <v>25.916680800000002</v>
      </c>
      <c r="X563" s="397">
        <f t="shared" si="116"/>
        <v>3.6089365745373247E-2</v>
      </c>
      <c r="Y563" s="398">
        <f t="shared" si="123"/>
        <v>26.401848480000002</v>
      </c>
      <c r="Z563" s="396">
        <f t="shared" si="124"/>
        <v>1.8044682872686568E-2</v>
      </c>
    </row>
    <row r="564" spans="1:26" ht="15.75">
      <c r="A564" s="320"/>
      <c r="B564" s="24"/>
      <c r="C564" s="372" t="s">
        <v>152</v>
      </c>
      <c r="D564" s="10">
        <v>80</v>
      </c>
      <c r="E564" s="10" t="s">
        <v>14</v>
      </c>
      <c r="F564" s="10">
        <v>220</v>
      </c>
      <c r="G564" s="10" t="s">
        <v>14</v>
      </c>
      <c r="H564" s="10">
        <v>8</v>
      </c>
      <c r="I564" s="10"/>
      <c r="J564" s="10"/>
      <c r="K564" s="61"/>
      <c r="L564" s="435">
        <f t="shared" si="125"/>
        <v>35.23913984</v>
      </c>
      <c r="M564" s="436">
        <v>6000</v>
      </c>
      <c r="N564" s="423">
        <f t="shared" si="117"/>
        <v>211.43483903999999</v>
      </c>
      <c r="O564" s="12">
        <v>1</v>
      </c>
      <c r="P564" s="13">
        <v>1</v>
      </c>
      <c r="Q564" s="14">
        <f t="shared" si="118"/>
        <v>1</v>
      </c>
      <c r="R564" s="422">
        <f t="shared" si="119"/>
        <v>6</v>
      </c>
      <c r="S564" s="423">
        <f t="shared" si="120"/>
        <v>211.43483903999999</v>
      </c>
      <c r="T564" s="422">
        <f t="shared" si="121"/>
        <v>17.02652229095953</v>
      </c>
      <c r="U564" s="423">
        <f t="shared" si="122"/>
        <v>3.6</v>
      </c>
      <c r="V564" s="317"/>
      <c r="W564" s="322">
        <f t="shared" si="115"/>
        <v>33.514099200000004</v>
      </c>
      <c r="X564" s="397">
        <f t="shared" si="116"/>
        <v>4.8952404849618381E-2</v>
      </c>
      <c r="Y564" s="398">
        <f t="shared" si="123"/>
        <v>34.376619519999998</v>
      </c>
      <c r="Z564" s="396">
        <f t="shared" si="124"/>
        <v>2.4476202424809301E-2</v>
      </c>
    </row>
    <row r="565" spans="1:26" ht="15.75">
      <c r="A565" s="320"/>
      <c r="B565" s="24"/>
      <c r="C565" s="372" t="s">
        <v>152</v>
      </c>
      <c r="D565" s="10">
        <v>80</v>
      </c>
      <c r="E565" s="10" t="s">
        <v>14</v>
      </c>
      <c r="F565" s="10">
        <v>230</v>
      </c>
      <c r="G565" s="10" t="s">
        <v>14</v>
      </c>
      <c r="H565" s="10">
        <v>2</v>
      </c>
      <c r="I565" s="10"/>
      <c r="J565" s="10"/>
      <c r="K565" s="61"/>
      <c r="L565" s="435">
        <f t="shared" si="125"/>
        <v>9.58144624</v>
      </c>
      <c r="M565" s="436">
        <v>6000</v>
      </c>
      <c r="N565" s="423">
        <f t="shared" si="117"/>
        <v>57.488677439999996</v>
      </c>
      <c r="O565" s="12">
        <v>1</v>
      </c>
      <c r="P565" s="13">
        <v>1</v>
      </c>
      <c r="Q565" s="14">
        <f t="shared" si="118"/>
        <v>1</v>
      </c>
      <c r="R565" s="422">
        <f t="shared" si="119"/>
        <v>6</v>
      </c>
      <c r="S565" s="423">
        <f t="shared" si="120"/>
        <v>57.488677439999996</v>
      </c>
      <c r="T565" s="422">
        <f t="shared" si="121"/>
        <v>64.708394168269109</v>
      </c>
      <c r="U565" s="423">
        <f t="shared" si="122"/>
        <v>3.7199999999999998</v>
      </c>
      <c r="V565" s="317"/>
      <c r="W565" s="322">
        <f t="shared" si="115"/>
        <v>9.4736311999999998</v>
      </c>
      <c r="X565" s="397">
        <f t="shared" si="116"/>
        <v>1.1252480815464039E-2</v>
      </c>
      <c r="Y565" s="398">
        <f t="shared" si="123"/>
        <v>9.527538719999999</v>
      </c>
      <c r="Z565" s="396">
        <f t="shared" si="124"/>
        <v>5.6262404077320749E-3</v>
      </c>
    </row>
    <row r="566" spans="1:26" ht="15.75">
      <c r="A566" s="320"/>
      <c r="B566" s="24"/>
      <c r="C566" s="372" t="s">
        <v>152</v>
      </c>
      <c r="D566" s="10">
        <v>80</v>
      </c>
      <c r="E566" s="10" t="s">
        <v>14</v>
      </c>
      <c r="F566" s="10">
        <v>230</v>
      </c>
      <c r="G566" s="10" t="s">
        <v>14</v>
      </c>
      <c r="H566" s="10">
        <v>2.5</v>
      </c>
      <c r="I566" s="10"/>
      <c r="J566" s="10"/>
      <c r="K566" s="61"/>
      <c r="L566" s="435">
        <f t="shared" si="125"/>
        <v>11.929134749999999</v>
      </c>
      <c r="M566" s="436">
        <v>6000</v>
      </c>
      <c r="N566" s="423">
        <f t="shared" si="117"/>
        <v>71.574808500000003</v>
      </c>
      <c r="O566" s="12">
        <v>1</v>
      </c>
      <c r="P566" s="13">
        <v>1</v>
      </c>
      <c r="Q566" s="14">
        <f t="shared" si="118"/>
        <v>1</v>
      </c>
      <c r="R566" s="422">
        <f t="shared" si="119"/>
        <v>6</v>
      </c>
      <c r="S566" s="423">
        <f t="shared" si="120"/>
        <v>71.574808500000003</v>
      </c>
      <c r="T566" s="422">
        <f t="shared" si="121"/>
        <v>51.973593474581214</v>
      </c>
      <c r="U566" s="423">
        <f t="shared" si="122"/>
        <v>3.72</v>
      </c>
      <c r="V566" s="317"/>
      <c r="W566" s="322">
        <f t="shared" si="115"/>
        <v>11.760673749999999</v>
      </c>
      <c r="X566" s="397">
        <f t="shared" si="116"/>
        <v>1.4121812145679757E-2</v>
      </c>
      <c r="Y566" s="398">
        <f t="shared" si="123"/>
        <v>11.844904249999999</v>
      </c>
      <c r="Z566" s="396">
        <f t="shared" si="124"/>
        <v>7.0609060728399342E-3</v>
      </c>
    </row>
    <row r="567" spans="1:26" ht="15.75">
      <c r="A567" s="320"/>
      <c r="B567" s="24"/>
      <c r="C567" s="372" t="s">
        <v>152</v>
      </c>
      <c r="D567" s="10">
        <v>80</v>
      </c>
      <c r="E567" s="10" t="s">
        <v>14</v>
      </c>
      <c r="F567" s="10">
        <v>230</v>
      </c>
      <c r="G567" s="10" t="s">
        <v>14</v>
      </c>
      <c r="H567" s="10">
        <v>3</v>
      </c>
      <c r="I567" s="10"/>
      <c r="J567" s="10"/>
      <c r="K567" s="61"/>
      <c r="L567" s="435">
        <f t="shared" si="125"/>
        <v>14.25775404</v>
      </c>
      <c r="M567" s="436">
        <v>6000</v>
      </c>
      <c r="N567" s="423">
        <f t="shared" si="117"/>
        <v>85.546524239999997</v>
      </c>
      <c r="O567" s="12">
        <v>1</v>
      </c>
      <c r="P567" s="13">
        <v>1</v>
      </c>
      <c r="Q567" s="14">
        <f t="shared" si="118"/>
        <v>1</v>
      </c>
      <c r="R567" s="422">
        <f t="shared" si="119"/>
        <v>6</v>
      </c>
      <c r="S567" s="423">
        <f t="shared" si="120"/>
        <v>85.546524239999997</v>
      </c>
      <c r="T567" s="422">
        <f t="shared" si="121"/>
        <v>43.485109804853948</v>
      </c>
      <c r="U567" s="423">
        <f t="shared" si="122"/>
        <v>3.72</v>
      </c>
      <c r="V567" s="317"/>
      <c r="W567" s="322">
        <f t="shared" si="115"/>
        <v>14.0151702</v>
      </c>
      <c r="X567" s="397">
        <f t="shared" si="116"/>
        <v>1.7014169224650155E-2</v>
      </c>
      <c r="Y567" s="398">
        <f t="shared" si="123"/>
        <v>14.136462120000001</v>
      </c>
      <c r="Z567" s="396">
        <f t="shared" si="124"/>
        <v>8.5070846123250776E-3</v>
      </c>
    </row>
    <row r="568" spans="1:26" ht="15.75">
      <c r="A568" s="320"/>
      <c r="B568" s="24"/>
      <c r="C568" s="372" t="s">
        <v>152</v>
      </c>
      <c r="D568" s="10">
        <v>80</v>
      </c>
      <c r="E568" s="10" t="s">
        <v>14</v>
      </c>
      <c r="F568" s="10">
        <v>230</v>
      </c>
      <c r="G568" s="10" t="s">
        <v>14</v>
      </c>
      <c r="H568" s="10">
        <v>3.5</v>
      </c>
      <c r="I568" s="10"/>
      <c r="J568" s="10"/>
      <c r="K568" s="61"/>
      <c r="L568" s="435">
        <f t="shared" si="125"/>
        <v>16.567304109999998</v>
      </c>
      <c r="M568" s="436">
        <v>6000</v>
      </c>
      <c r="N568" s="423">
        <f t="shared" si="117"/>
        <v>99.403824659999984</v>
      </c>
      <c r="O568" s="12">
        <v>1</v>
      </c>
      <c r="P568" s="13">
        <v>1</v>
      </c>
      <c r="Q568" s="14">
        <f t="shared" si="118"/>
        <v>1</v>
      </c>
      <c r="R568" s="422">
        <f t="shared" si="119"/>
        <v>6</v>
      </c>
      <c r="S568" s="423">
        <f t="shared" si="120"/>
        <v>99.403824659999984</v>
      </c>
      <c r="T568" s="422">
        <f t="shared" si="121"/>
        <v>37.423107337407359</v>
      </c>
      <c r="U568" s="423">
        <f t="shared" si="122"/>
        <v>3.72</v>
      </c>
      <c r="V568" s="317"/>
      <c r="W568" s="322">
        <f t="shared" si="115"/>
        <v>16.237120549999997</v>
      </c>
      <c r="X568" s="397">
        <f t="shared" si="116"/>
        <v>1.992983033375384E-2</v>
      </c>
      <c r="Y568" s="398">
        <f t="shared" si="123"/>
        <v>16.402212329999998</v>
      </c>
      <c r="Z568" s="396">
        <f t="shared" si="124"/>
        <v>9.9649151668769198E-3</v>
      </c>
    </row>
    <row r="569" spans="1:26" ht="15.75">
      <c r="A569" s="320"/>
      <c r="B569" s="24"/>
      <c r="C569" s="372" t="s">
        <v>152</v>
      </c>
      <c r="D569" s="10">
        <v>80</v>
      </c>
      <c r="E569" s="10" t="s">
        <v>14</v>
      </c>
      <c r="F569" s="10">
        <v>230</v>
      </c>
      <c r="G569" s="10" t="s">
        <v>14</v>
      </c>
      <c r="H569" s="10">
        <v>4</v>
      </c>
      <c r="I569" s="10"/>
      <c r="J569" s="10"/>
      <c r="K569" s="61"/>
      <c r="L569" s="435">
        <f t="shared" si="125"/>
        <v>18.85778496</v>
      </c>
      <c r="M569" s="436">
        <v>6000</v>
      </c>
      <c r="N569" s="423">
        <f t="shared" si="117"/>
        <v>113.14670975999999</v>
      </c>
      <c r="O569" s="12">
        <v>1</v>
      </c>
      <c r="P569" s="13">
        <v>1</v>
      </c>
      <c r="Q569" s="14">
        <f t="shared" si="118"/>
        <v>1</v>
      </c>
      <c r="R569" s="422">
        <f t="shared" si="119"/>
        <v>6</v>
      </c>
      <c r="S569" s="423">
        <f t="shared" si="120"/>
        <v>113.14670975999999</v>
      </c>
      <c r="T569" s="422">
        <f t="shared" si="121"/>
        <v>32.877668364291289</v>
      </c>
      <c r="U569" s="423">
        <f t="shared" si="122"/>
        <v>3.72</v>
      </c>
      <c r="V569" s="317"/>
      <c r="W569" s="322">
        <f t="shared" si="115"/>
        <v>18.426524799999999</v>
      </c>
      <c r="X569" s="397">
        <f t="shared" si="116"/>
        <v>2.2869078256792297E-2</v>
      </c>
      <c r="Y569" s="398">
        <f t="shared" si="123"/>
        <v>18.64215488</v>
      </c>
      <c r="Z569" s="396">
        <f t="shared" si="124"/>
        <v>1.1434539128396093E-2</v>
      </c>
    </row>
    <row r="570" spans="1:26" ht="15.75">
      <c r="A570" s="320"/>
      <c r="B570" s="24"/>
      <c r="C570" s="372" t="s">
        <v>152</v>
      </c>
      <c r="D570" s="10">
        <v>80</v>
      </c>
      <c r="E570" s="10" t="s">
        <v>14</v>
      </c>
      <c r="F570" s="10">
        <v>230</v>
      </c>
      <c r="G570" s="10" t="s">
        <v>14</v>
      </c>
      <c r="H570" s="10">
        <v>5</v>
      </c>
      <c r="I570" s="10"/>
      <c r="J570" s="10"/>
      <c r="K570" s="61"/>
      <c r="L570" s="435">
        <f t="shared" si="125"/>
        <v>23.381539</v>
      </c>
      <c r="M570" s="436">
        <v>6000</v>
      </c>
      <c r="N570" s="423">
        <f t="shared" si="117"/>
        <v>140.28923399999999</v>
      </c>
      <c r="O570" s="12">
        <v>1</v>
      </c>
      <c r="P570" s="13">
        <v>1</v>
      </c>
      <c r="Q570" s="14">
        <f t="shared" si="118"/>
        <v>1</v>
      </c>
      <c r="R570" s="422">
        <f t="shared" si="119"/>
        <v>6</v>
      </c>
      <c r="S570" s="423">
        <f t="shared" si="120"/>
        <v>140.28923399999999</v>
      </c>
      <c r="T570" s="422">
        <f t="shared" si="121"/>
        <v>26.516646316566245</v>
      </c>
      <c r="U570" s="423">
        <f t="shared" si="122"/>
        <v>3.72</v>
      </c>
      <c r="V570" s="317"/>
      <c r="W570" s="322">
        <f t="shared" si="115"/>
        <v>22.707695000000001</v>
      </c>
      <c r="X570" s="397">
        <f t="shared" si="116"/>
        <v>2.881948874280682E-2</v>
      </c>
      <c r="Y570" s="398">
        <f t="shared" si="123"/>
        <v>23.044617000000002</v>
      </c>
      <c r="Z570" s="396">
        <f t="shared" si="124"/>
        <v>1.4409744371403299E-2</v>
      </c>
    </row>
    <row r="571" spans="1:26" ht="15.75">
      <c r="A571" s="320"/>
      <c r="B571" s="24"/>
      <c r="C571" s="372" t="s">
        <v>152</v>
      </c>
      <c r="D571" s="10">
        <v>80</v>
      </c>
      <c r="E571" s="10" t="s">
        <v>14</v>
      </c>
      <c r="F571" s="10">
        <v>230</v>
      </c>
      <c r="G571" s="10" t="s">
        <v>14</v>
      </c>
      <c r="H571" s="10">
        <v>6</v>
      </c>
      <c r="I571" s="10"/>
      <c r="J571" s="10"/>
      <c r="K571" s="61"/>
      <c r="L571" s="435">
        <f t="shared" si="125"/>
        <v>27.829016160000002</v>
      </c>
      <c r="M571" s="436">
        <v>6000</v>
      </c>
      <c r="N571" s="423">
        <f t="shared" si="117"/>
        <v>166.97409696000003</v>
      </c>
      <c r="O571" s="12">
        <v>1</v>
      </c>
      <c r="P571" s="13">
        <v>1</v>
      </c>
      <c r="Q571" s="14">
        <f t="shared" si="118"/>
        <v>1</v>
      </c>
      <c r="R571" s="422">
        <f t="shared" si="119"/>
        <v>6</v>
      </c>
      <c r="S571" s="423">
        <f t="shared" si="120"/>
        <v>166.97409696000003</v>
      </c>
      <c r="T571" s="422">
        <f t="shared" si="121"/>
        <v>22.27890473868624</v>
      </c>
      <c r="U571" s="423">
        <f t="shared" si="122"/>
        <v>3.7200000000000006</v>
      </c>
      <c r="V571" s="317"/>
      <c r="W571" s="322">
        <f t="shared" si="115"/>
        <v>26.858680800000002</v>
      </c>
      <c r="X571" s="397">
        <f t="shared" si="116"/>
        <v>3.4867756532288463E-2</v>
      </c>
      <c r="Y571" s="398">
        <f t="shared" si="123"/>
        <v>27.343848480000002</v>
      </c>
      <c r="Z571" s="396">
        <f t="shared" si="124"/>
        <v>1.7433878266144176E-2</v>
      </c>
    </row>
    <row r="572" spans="1:26" ht="15.75">
      <c r="A572" s="320"/>
      <c r="B572" s="24"/>
      <c r="C572" s="372" t="s">
        <v>152</v>
      </c>
      <c r="D572" s="10">
        <v>80</v>
      </c>
      <c r="E572" s="10" t="s">
        <v>14</v>
      </c>
      <c r="F572" s="10">
        <v>230</v>
      </c>
      <c r="G572" s="10" t="s">
        <v>14</v>
      </c>
      <c r="H572" s="10">
        <v>8</v>
      </c>
      <c r="I572" s="10"/>
      <c r="J572" s="10"/>
      <c r="K572" s="61"/>
      <c r="L572" s="435">
        <f t="shared" si="125"/>
        <v>36.49513984</v>
      </c>
      <c r="M572" s="436">
        <v>6000</v>
      </c>
      <c r="N572" s="423">
        <f t="shared" si="117"/>
        <v>218.97083903999999</v>
      </c>
      <c r="O572" s="12">
        <v>1</v>
      </c>
      <c r="P572" s="13">
        <v>1</v>
      </c>
      <c r="Q572" s="14">
        <f t="shared" si="118"/>
        <v>1</v>
      </c>
      <c r="R572" s="422">
        <f t="shared" si="119"/>
        <v>6</v>
      </c>
      <c r="S572" s="423">
        <f t="shared" si="120"/>
        <v>218.97083903999999</v>
      </c>
      <c r="T572" s="422">
        <f t="shared" si="121"/>
        <v>16.988563483197218</v>
      </c>
      <c r="U572" s="423">
        <f t="shared" si="122"/>
        <v>3.7199999999999998</v>
      </c>
      <c r="V572" s="317"/>
      <c r="W572" s="322">
        <f t="shared" si="115"/>
        <v>34.770099200000004</v>
      </c>
      <c r="X572" s="397">
        <f t="shared" si="116"/>
        <v>4.7267681328605038E-2</v>
      </c>
      <c r="Y572" s="398">
        <f t="shared" si="123"/>
        <v>35.632619519999999</v>
      </c>
      <c r="Z572" s="396">
        <f t="shared" si="124"/>
        <v>2.363384066430263E-2</v>
      </c>
    </row>
    <row r="573" spans="1:26" ht="15.75">
      <c r="A573" s="320"/>
      <c r="B573" s="24"/>
      <c r="C573" s="372" t="s">
        <v>152</v>
      </c>
      <c r="D573" s="10">
        <v>80</v>
      </c>
      <c r="E573" s="10" t="s">
        <v>14</v>
      </c>
      <c r="F573" s="10">
        <v>240</v>
      </c>
      <c r="G573" s="10" t="s">
        <v>14</v>
      </c>
      <c r="H573" s="10">
        <v>2</v>
      </c>
      <c r="I573" s="10"/>
      <c r="J573" s="10"/>
      <c r="K573" s="61"/>
      <c r="L573" s="435">
        <f t="shared" si="125"/>
        <v>9.8954462400000001</v>
      </c>
      <c r="M573" s="436">
        <v>6000</v>
      </c>
      <c r="N573" s="423">
        <f t="shared" si="117"/>
        <v>59.372677439999997</v>
      </c>
      <c r="O573" s="12">
        <v>1</v>
      </c>
      <c r="P573" s="13">
        <v>1</v>
      </c>
      <c r="Q573" s="14">
        <f t="shared" si="118"/>
        <v>1</v>
      </c>
      <c r="R573" s="422">
        <f t="shared" si="119"/>
        <v>6</v>
      </c>
      <c r="S573" s="423">
        <f t="shared" si="120"/>
        <v>59.372677439999997</v>
      </c>
      <c r="T573" s="422">
        <f t="shared" si="121"/>
        <v>64.676214137059475</v>
      </c>
      <c r="U573" s="423">
        <f t="shared" si="122"/>
        <v>3.84</v>
      </c>
      <c r="V573" s="317"/>
      <c r="W573" s="322">
        <f t="shared" si="115"/>
        <v>9.7876311999999999</v>
      </c>
      <c r="X573" s="397">
        <f t="shared" si="116"/>
        <v>1.089541970974317E-2</v>
      </c>
      <c r="Y573" s="398">
        <f t="shared" si="123"/>
        <v>9.8415387199999991</v>
      </c>
      <c r="Z573" s="396">
        <f t="shared" si="124"/>
        <v>5.4477098548716407E-3</v>
      </c>
    </row>
    <row r="574" spans="1:26" ht="15.75">
      <c r="A574" s="320"/>
      <c r="B574" s="24"/>
      <c r="C574" s="372" t="s">
        <v>152</v>
      </c>
      <c r="D574" s="10">
        <v>80</v>
      </c>
      <c r="E574" s="10" t="s">
        <v>14</v>
      </c>
      <c r="F574" s="10">
        <v>240</v>
      </c>
      <c r="G574" s="10" t="s">
        <v>14</v>
      </c>
      <c r="H574" s="10">
        <v>2.5</v>
      </c>
      <c r="I574" s="10"/>
      <c r="J574" s="10"/>
      <c r="K574" s="61"/>
      <c r="L574" s="435">
        <f t="shared" si="125"/>
        <v>12.321634749999999</v>
      </c>
      <c r="M574" s="436">
        <v>6000</v>
      </c>
      <c r="N574" s="423">
        <f t="shared" si="117"/>
        <v>73.929808499999993</v>
      </c>
      <c r="O574" s="12">
        <v>1</v>
      </c>
      <c r="P574" s="13">
        <v>1</v>
      </c>
      <c r="Q574" s="14">
        <f t="shared" si="118"/>
        <v>1</v>
      </c>
      <c r="R574" s="422">
        <f t="shared" si="119"/>
        <v>6</v>
      </c>
      <c r="S574" s="423">
        <f t="shared" si="120"/>
        <v>73.929808499999993</v>
      </c>
      <c r="T574" s="422">
        <f t="shared" si="121"/>
        <v>51.941159836765983</v>
      </c>
      <c r="U574" s="423">
        <f t="shared" si="122"/>
        <v>3.84</v>
      </c>
      <c r="V574" s="317"/>
      <c r="W574" s="322">
        <f t="shared" si="115"/>
        <v>12.153173749999999</v>
      </c>
      <c r="X574" s="397">
        <f t="shared" si="116"/>
        <v>1.3671968323846095E-2</v>
      </c>
      <c r="Y574" s="398">
        <f t="shared" si="123"/>
        <v>12.237404249999999</v>
      </c>
      <c r="Z574" s="396">
        <f t="shared" si="124"/>
        <v>6.8359841619229922E-3</v>
      </c>
    </row>
    <row r="575" spans="1:26" ht="15.75">
      <c r="A575" s="320"/>
      <c r="B575" s="24"/>
      <c r="C575" s="372" t="s">
        <v>152</v>
      </c>
      <c r="D575" s="10">
        <v>80</v>
      </c>
      <c r="E575" s="10" t="s">
        <v>14</v>
      </c>
      <c r="F575" s="10">
        <v>240</v>
      </c>
      <c r="G575" s="10" t="s">
        <v>14</v>
      </c>
      <c r="H575" s="10">
        <v>3</v>
      </c>
      <c r="I575" s="10"/>
      <c r="J575" s="10"/>
      <c r="K575" s="61"/>
      <c r="L575" s="435">
        <f t="shared" si="125"/>
        <v>14.728754039999998</v>
      </c>
      <c r="M575" s="436">
        <v>6000</v>
      </c>
      <c r="N575" s="423">
        <f t="shared" si="117"/>
        <v>88.37252423999999</v>
      </c>
      <c r="O575" s="12">
        <v>1</v>
      </c>
      <c r="P575" s="13">
        <v>1</v>
      </c>
      <c r="Q575" s="14">
        <f t="shared" si="118"/>
        <v>1</v>
      </c>
      <c r="R575" s="422">
        <f t="shared" si="119"/>
        <v>6</v>
      </c>
      <c r="S575" s="423">
        <f t="shared" si="120"/>
        <v>88.37252423999999</v>
      </c>
      <c r="T575" s="422">
        <f t="shared" si="121"/>
        <v>43.452419550350513</v>
      </c>
      <c r="U575" s="423">
        <f t="shared" si="122"/>
        <v>3.84</v>
      </c>
      <c r="V575" s="317"/>
      <c r="W575" s="322">
        <f t="shared" si="115"/>
        <v>14.486170199999998</v>
      </c>
      <c r="X575" s="397">
        <f t="shared" si="116"/>
        <v>1.6470085612211083E-2</v>
      </c>
      <c r="Y575" s="398">
        <f t="shared" si="123"/>
        <v>14.607462119999999</v>
      </c>
      <c r="Z575" s="396">
        <f t="shared" si="124"/>
        <v>8.2350428061055414E-3</v>
      </c>
    </row>
    <row r="576" spans="1:26" ht="15.75">
      <c r="A576" s="320"/>
      <c r="B576" s="24"/>
      <c r="C576" s="372" t="s">
        <v>152</v>
      </c>
      <c r="D576" s="10">
        <v>80</v>
      </c>
      <c r="E576" s="10" t="s">
        <v>14</v>
      </c>
      <c r="F576" s="10">
        <v>240</v>
      </c>
      <c r="G576" s="10" t="s">
        <v>14</v>
      </c>
      <c r="H576" s="10">
        <v>3.5</v>
      </c>
      <c r="I576" s="10"/>
      <c r="J576" s="10"/>
      <c r="K576" s="61"/>
      <c r="L576" s="435">
        <f t="shared" si="125"/>
        <v>17.11680411</v>
      </c>
      <c r="M576" s="436">
        <v>6000</v>
      </c>
      <c r="N576" s="423">
        <f t="shared" si="117"/>
        <v>102.70082465999999</v>
      </c>
      <c r="O576" s="12">
        <v>1</v>
      </c>
      <c r="P576" s="13">
        <v>1</v>
      </c>
      <c r="Q576" s="14">
        <f t="shared" si="118"/>
        <v>1</v>
      </c>
      <c r="R576" s="422">
        <f t="shared" si="119"/>
        <v>6</v>
      </c>
      <c r="S576" s="423">
        <f t="shared" si="120"/>
        <v>102.70082465999999</v>
      </c>
      <c r="T576" s="422">
        <f t="shared" si="121"/>
        <v>37.390157408303715</v>
      </c>
      <c r="U576" s="423">
        <f t="shared" si="122"/>
        <v>3.8399999999999994</v>
      </c>
      <c r="V576" s="317"/>
      <c r="W576" s="322">
        <f t="shared" si="115"/>
        <v>16.786620549999999</v>
      </c>
      <c r="X576" s="397">
        <f t="shared" si="116"/>
        <v>1.9290023878178353E-2</v>
      </c>
      <c r="Y576" s="398">
        <f t="shared" si="123"/>
        <v>16.951712329999999</v>
      </c>
      <c r="Z576" s="396">
        <f t="shared" si="124"/>
        <v>9.6450119390891764E-3</v>
      </c>
    </row>
    <row r="577" spans="1:26" ht="15.75">
      <c r="A577" s="320"/>
      <c r="B577" s="24"/>
      <c r="C577" s="372" t="s">
        <v>152</v>
      </c>
      <c r="D577" s="10">
        <v>80</v>
      </c>
      <c r="E577" s="10" t="s">
        <v>14</v>
      </c>
      <c r="F577" s="10">
        <v>240</v>
      </c>
      <c r="G577" s="10" t="s">
        <v>14</v>
      </c>
      <c r="H577" s="10">
        <v>4</v>
      </c>
      <c r="I577" s="10"/>
      <c r="J577" s="10"/>
      <c r="K577" s="61"/>
      <c r="L577" s="435">
        <f t="shared" si="125"/>
        <v>19.48578496</v>
      </c>
      <c r="M577" s="436">
        <v>6000</v>
      </c>
      <c r="N577" s="423">
        <f t="shared" si="117"/>
        <v>116.91470975999999</v>
      </c>
      <c r="O577" s="12">
        <v>1</v>
      </c>
      <c r="P577" s="13">
        <v>1</v>
      </c>
      <c r="Q577" s="14">
        <f t="shared" si="118"/>
        <v>1</v>
      </c>
      <c r="R577" s="422">
        <f t="shared" si="119"/>
        <v>6</v>
      </c>
      <c r="S577" s="423">
        <f t="shared" si="120"/>
        <v>116.91470975999999</v>
      </c>
      <c r="T577" s="422">
        <f t="shared" si="121"/>
        <v>32.844455653892219</v>
      </c>
      <c r="U577" s="423">
        <f t="shared" si="122"/>
        <v>3.8399999999999994</v>
      </c>
      <c r="V577" s="317"/>
      <c r="W577" s="322">
        <f t="shared" si="115"/>
        <v>19.054524799999999</v>
      </c>
      <c r="X577" s="397">
        <f t="shared" si="116"/>
        <v>2.2132039375641344E-2</v>
      </c>
      <c r="Y577" s="398">
        <f t="shared" si="123"/>
        <v>19.27015488</v>
      </c>
      <c r="Z577" s="396">
        <f t="shared" si="124"/>
        <v>1.1066019687820727E-2</v>
      </c>
    </row>
    <row r="578" spans="1:26" ht="15.75">
      <c r="A578" s="320"/>
      <c r="B578" s="24"/>
      <c r="C578" s="372" t="s">
        <v>152</v>
      </c>
      <c r="D578" s="10">
        <v>80</v>
      </c>
      <c r="E578" s="10" t="s">
        <v>14</v>
      </c>
      <c r="F578" s="10">
        <v>240</v>
      </c>
      <c r="G578" s="10" t="s">
        <v>14</v>
      </c>
      <c r="H578" s="10">
        <v>5</v>
      </c>
      <c r="I578" s="10"/>
      <c r="J578" s="10"/>
      <c r="K578" s="61"/>
      <c r="L578" s="435">
        <f t="shared" si="125"/>
        <v>24.166539</v>
      </c>
      <c r="M578" s="436">
        <v>6000</v>
      </c>
      <c r="N578" s="423">
        <f t="shared" si="117"/>
        <v>144.999234</v>
      </c>
      <c r="O578" s="12">
        <v>1</v>
      </c>
      <c r="P578" s="13">
        <v>1</v>
      </c>
      <c r="Q578" s="14">
        <f t="shared" si="118"/>
        <v>1</v>
      </c>
      <c r="R578" s="422">
        <f t="shared" si="119"/>
        <v>6</v>
      </c>
      <c r="S578" s="423">
        <f t="shared" si="120"/>
        <v>144.999234</v>
      </c>
      <c r="T578" s="422">
        <f t="shared" si="121"/>
        <v>26.482898523450132</v>
      </c>
      <c r="U578" s="423">
        <f t="shared" si="122"/>
        <v>3.84</v>
      </c>
      <c r="V578" s="317"/>
      <c r="W578" s="322">
        <f t="shared" si="115"/>
        <v>23.492695000000001</v>
      </c>
      <c r="X578" s="397">
        <f t="shared" si="116"/>
        <v>2.7883347300993289E-2</v>
      </c>
      <c r="Y578" s="398">
        <f t="shared" si="123"/>
        <v>23.829617000000002</v>
      </c>
      <c r="Z578" s="396">
        <f t="shared" si="124"/>
        <v>1.3941673650496589E-2</v>
      </c>
    </row>
    <row r="579" spans="1:26" ht="15.75">
      <c r="A579" s="320"/>
      <c r="B579" s="24"/>
      <c r="C579" s="372" t="s">
        <v>152</v>
      </c>
      <c r="D579" s="10">
        <v>80</v>
      </c>
      <c r="E579" s="10" t="s">
        <v>14</v>
      </c>
      <c r="F579" s="10">
        <v>240</v>
      </c>
      <c r="G579" s="10" t="s">
        <v>14</v>
      </c>
      <c r="H579" s="10">
        <v>6</v>
      </c>
      <c r="I579" s="10"/>
      <c r="J579" s="10"/>
      <c r="K579" s="61"/>
      <c r="L579" s="435">
        <f t="shared" si="125"/>
        <v>28.771016160000002</v>
      </c>
      <c r="M579" s="436">
        <v>6000</v>
      </c>
      <c r="N579" s="423">
        <f t="shared" si="117"/>
        <v>172.62609696000001</v>
      </c>
      <c r="O579" s="12">
        <v>1</v>
      </c>
      <c r="P579" s="13">
        <v>1</v>
      </c>
      <c r="Q579" s="14">
        <f t="shared" si="118"/>
        <v>1</v>
      </c>
      <c r="R579" s="422">
        <f t="shared" si="119"/>
        <v>6</v>
      </c>
      <c r="S579" s="423">
        <f t="shared" si="120"/>
        <v>172.62609696000001</v>
      </c>
      <c r="T579" s="422">
        <f t="shared" si="121"/>
        <v>22.244608825801027</v>
      </c>
      <c r="U579" s="423">
        <f t="shared" si="122"/>
        <v>3.84</v>
      </c>
      <c r="V579" s="317"/>
      <c r="W579" s="322">
        <f t="shared" si="115"/>
        <v>27.800680800000002</v>
      </c>
      <c r="X579" s="397">
        <f t="shared" si="116"/>
        <v>3.3726141426629441E-2</v>
      </c>
      <c r="Y579" s="398">
        <f t="shared" si="123"/>
        <v>28.285848480000002</v>
      </c>
      <c r="Z579" s="396">
        <f t="shared" si="124"/>
        <v>1.6863070713314721E-2</v>
      </c>
    </row>
    <row r="580" spans="1:26" ht="15.75">
      <c r="A580" s="320"/>
      <c r="B580" s="24"/>
      <c r="C580" s="372" t="s">
        <v>152</v>
      </c>
      <c r="D580" s="10">
        <v>80</v>
      </c>
      <c r="E580" s="10" t="s">
        <v>14</v>
      </c>
      <c r="F580" s="10">
        <v>240</v>
      </c>
      <c r="G580" s="10" t="s">
        <v>14</v>
      </c>
      <c r="H580" s="10">
        <v>8</v>
      </c>
      <c r="I580" s="10"/>
      <c r="J580" s="10"/>
      <c r="K580" s="61"/>
      <c r="L580" s="435">
        <f t="shared" si="125"/>
        <v>37.75113984</v>
      </c>
      <c r="M580" s="436">
        <v>6000</v>
      </c>
      <c r="N580" s="423">
        <f t="shared" si="117"/>
        <v>226.50683903999999</v>
      </c>
      <c r="O580" s="12">
        <v>1</v>
      </c>
      <c r="P580" s="13">
        <v>1</v>
      </c>
      <c r="Q580" s="14">
        <f t="shared" si="118"/>
        <v>1</v>
      </c>
      <c r="R580" s="422">
        <f t="shared" si="119"/>
        <v>6</v>
      </c>
      <c r="S580" s="423">
        <f t="shared" si="120"/>
        <v>226.50683903999999</v>
      </c>
      <c r="T580" s="422">
        <f t="shared" si="121"/>
        <v>16.95313049387385</v>
      </c>
      <c r="U580" s="423">
        <f t="shared" si="122"/>
        <v>3.8399999999999994</v>
      </c>
      <c r="V580" s="317"/>
      <c r="W580" s="322">
        <f t="shared" ref="W580:W643" si="126">(D580+F580-2*H580)*2*H580*7.85/1000-0.8584*5*H580*H580*7.85/1000</f>
        <v>36.026099200000004</v>
      </c>
      <c r="X580" s="397">
        <f t="shared" ref="X580:X643" si="127">(1-W580/L580)</f>
        <v>4.5695061058055653E-2</v>
      </c>
      <c r="Y580" s="398">
        <f t="shared" si="123"/>
        <v>36.888619519999999</v>
      </c>
      <c r="Z580" s="396">
        <f t="shared" si="124"/>
        <v>2.2847530529027882E-2</v>
      </c>
    </row>
    <row r="581" spans="1:26" ht="15.75">
      <c r="A581" s="320"/>
      <c r="B581" s="24"/>
      <c r="C581" s="372" t="s">
        <v>152</v>
      </c>
      <c r="D581" s="10">
        <v>90</v>
      </c>
      <c r="E581" s="10" t="s">
        <v>14</v>
      </c>
      <c r="F581" s="10">
        <v>120</v>
      </c>
      <c r="G581" s="10" t="s">
        <v>14</v>
      </c>
      <c r="H581" s="10">
        <v>2.5</v>
      </c>
      <c r="I581" s="10"/>
      <c r="J581" s="10"/>
      <c r="K581" s="61"/>
      <c r="L581" s="435">
        <f t="shared" si="125"/>
        <v>8.0041347500000004</v>
      </c>
      <c r="M581" s="436">
        <v>6000</v>
      </c>
      <c r="N581" s="423">
        <f t="shared" si="117"/>
        <v>48.024808499999999</v>
      </c>
      <c r="O581" s="12">
        <v>1</v>
      </c>
      <c r="P581" s="13">
        <v>1</v>
      </c>
      <c r="Q581" s="14">
        <f t="shared" si="118"/>
        <v>1</v>
      </c>
      <c r="R581" s="422">
        <f t="shared" si="119"/>
        <v>6</v>
      </c>
      <c r="S581" s="423">
        <f t="shared" si="120"/>
        <v>48.024808499999999</v>
      </c>
      <c r="T581" s="422">
        <f t="shared" si="121"/>
        <v>52.472879720072179</v>
      </c>
      <c r="U581" s="423">
        <f t="shared" si="122"/>
        <v>2.52</v>
      </c>
      <c r="V581" s="317"/>
      <c r="W581" s="322">
        <f t="shared" si="126"/>
        <v>7.8356737500000007</v>
      </c>
      <c r="X581" s="397">
        <f t="shared" si="127"/>
        <v>2.1046747120292975E-2</v>
      </c>
      <c r="Y581" s="398">
        <f t="shared" si="123"/>
        <v>7.919904250000001</v>
      </c>
      <c r="Z581" s="396">
        <f t="shared" si="124"/>
        <v>1.0523373560146432E-2</v>
      </c>
    </row>
    <row r="582" spans="1:26" ht="15.75">
      <c r="A582" s="320"/>
      <c r="B582" s="24"/>
      <c r="C582" s="372" t="s">
        <v>152</v>
      </c>
      <c r="D582" s="10">
        <v>90</v>
      </c>
      <c r="E582" s="10" t="s">
        <v>14</v>
      </c>
      <c r="F582" s="10">
        <v>120</v>
      </c>
      <c r="G582" s="10" t="s">
        <v>14</v>
      </c>
      <c r="H582" s="10">
        <v>3</v>
      </c>
      <c r="I582" s="10"/>
      <c r="J582" s="10"/>
      <c r="K582" s="61"/>
      <c r="L582" s="435">
        <f t="shared" si="125"/>
        <v>9.5477540399999992</v>
      </c>
      <c r="M582" s="436">
        <v>6000</v>
      </c>
      <c r="N582" s="423">
        <f t="shared" si="117"/>
        <v>57.286524239999991</v>
      </c>
      <c r="O582" s="12">
        <v>1</v>
      </c>
      <c r="P582" s="13">
        <v>1</v>
      </c>
      <c r="Q582" s="14">
        <f t="shared" si="118"/>
        <v>1</v>
      </c>
      <c r="R582" s="422">
        <f t="shared" si="119"/>
        <v>6</v>
      </c>
      <c r="S582" s="423">
        <f t="shared" si="120"/>
        <v>57.286524239999991</v>
      </c>
      <c r="T582" s="422">
        <f t="shared" si="121"/>
        <v>43.989402977959415</v>
      </c>
      <c r="U582" s="423">
        <f t="shared" si="122"/>
        <v>2.52</v>
      </c>
      <c r="V582" s="317"/>
      <c r="W582" s="322">
        <f t="shared" si="126"/>
        <v>9.3051701999999992</v>
      </c>
      <c r="X582" s="397">
        <f t="shared" si="127"/>
        <v>2.5407424508811505E-2</v>
      </c>
      <c r="Y582" s="398">
        <f t="shared" si="123"/>
        <v>9.4264621200000001</v>
      </c>
      <c r="Z582" s="396">
        <f t="shared" si="124"/>
        <v>1.2703712254405697E-2</v>
      </c>
    </row>
    <row r="583" spans="1:26" ht="15.75">
      <c r="A583" s="320"/>
      <c r="B583" s="24"/>
      <c r="C583" s="372" t="s">
        <v>152</v>
      </c>
      <c r="D583" s="10">
        <v>90</v>
      </c>
      <c r="E583" s="10" t="s">
        <v>14</v>
      </c>
      <c r="F583" s="10">
        <v>120</v>
      </c>
      <c r="G583" s="10" t="s">
        <v>14</v>
      </c>
      <c r="H583" s="10">
        <v>3.5</v>
      </c>
      <c r="I583" s="10"/>
      <c r="J583" s="10"/>
      <c r="K583" s="61"/>
      <c r="L583" s="435">
        <f t="shared" si="125"/>
        <v>11.072304109999999</v>
      </c>
      <c r="M583" s="436">
        <v>6000</v>
      </c>
      <c r="N583" s="423">
        <f t="shared" si="117"/>
        <v>66.433824659999999</v>
      </c>
      <c r="O583" s="12">
        <v>1</v>
      </c>
      <c r="P583" s="13">
        <v>1</v>
      </c>
      <c r="Q583" s="14">
        <f t="shared" si="118"/>
        <v>1</v>
      </c>
      <c r="R583" s="422">
        <f t="shared" si="119"/>
        <v>6</v>
      </c>
      <c r="S583" s="423">
        <f t="shared" si="120"/>
        <v>66.433824659999999</v>
      </c>
      <c r="T583" s="422">
        <f t="shared" si="121"/>
        <v>37.932484135860683</v>
      </c>
      <c r="U583" s="423">
        <f t="shared" si="122"/>
        <v>2.52</v>
      </c>
      <c r="V583" s="317"/>
      <c r="W583" s="322">
        <f t="shared" si="126"/>
        <v>10.742120549999999</v>
      </c>
      <c r="X583" s="397">
        <f t="shared" si="127"/>
        <v>2.9820672980052421E-2</v>
      </c>
      <c r="Y583" s="398">
        <f t="shared" si="123"/>
        <v>10.90721233</v>
      </c>
      <c r="Z583" s="396">
        <f t="shared" si="124"/>
        <v>1.4910336490026155E-2</v>
      </c>
    </row>
    <row r="584" spans="1:26" ht="15.75">
      <c r="A584" s="320"/>
      <c r="B584" s="24"/>
      <c r="C584" s="372" t="s">
        <v>152</v>
      </c>
      <c r="D584" s="10">
        <v>90</v>
      </c>
      <c r="E584" s="10" t="s">
        <v>14</v>
      </c>
      <c r="F584" s="10">
        <v>120</v>
      </c>
      <c r="G584" s="10" t="s">
        <v>14</v>
      </c>
      <c r="H584" s="10">
        <v>4</v>
      </c>
      <c r="I584" s="10"/>
      <c r="J584" s="10"/>
      <c r="K584" s="61"/>
      <c r="L584" s="435">
        <f t="shared" si="125"/>
        <v>12.577784959999999</v>
      </c>
      <c r="M584" s="436">
        <v>6000</v>
      </c>
      <c r="N584" s="423">
        <f t="shared" si="117"/>
        <v>75.466709760000001</v>
      </c>
      <c r="O584" s="12">
        <v>1</v>
      </c>
      <c r="P584" s="13">
        <v>1</v>
      </c>
      <c r="Q584" s="14">
        <f t="shared" si="118"/>
        <v>1</v>
      </c>
      <c r="R584" s="422">
        <f t="shared" si="119"/>
        <v>6</v>
      </c>
      <c r="S584" s="423">
        <f t="shared" si="120"/>
        <v>75.466709760000001</v>
      </c>
      <c r="T584" s="422">
        <f t="shared" si="121"/>
        <v>33.392207080633696</v>
      </c>
      <c r="U584" s="423">
        <f t="shared" si="122"/>
        <v>2.52</v>
      </c>
      <c r="V584" s="317"/>
      <c r="W584" s="322">
        <f t="shared" si="126"/>
        <v>12.1465248</v>
      </c>
      <c r="X584" s="397">
        <f t="shared" si="127"/>
        <v>3.4287448972255219E-2</v>
      </c>
      <c r="Y584" s="398">
        <f t="shared" si="123"/>
        <v>12.362154879999999</v>
      </c>
      <c r="Z584" s="396">
        <f t="shared" si="124"/>
        <v>1.7143724486127665E-2</v>
      </c>
    </row>
    <row r="585" spans="1:26" ht="15.75">
      <c r="A585" s="320"/>
      <c r="B585" s="24"/>
      <c r="C585" s="372" t="s">
        <v>152</v>
      </c>
      <c r="D585" s="10">
        <v>90</v>
      </c>
      <c r="E585" s="10" t="s">
        <v>14</v>
      </c>
      <c r="F585" s="10">
        <v>120</v>
      </c>
      <c r="G585" s="10" t="s">
        <v>14</v>
      </c>
      <c r="H585" s="10">
        <v>5</v>
      </c>
      <c r="I585" s="10"/>
      <c r="J585" s="10"/>
      <c r="K585" s="61"/>
      <c r="L585" s="435">
        <f t="shared" si="125"/>
        <v>15.531538999999999</v>
      </c>
      <c r="M585" s="436">
        <v>6000</v>
      </c>
      <c r="N585" s="423">
        <f t="shared" si="117"/>
        <v>93.189233999999999</v>
      </c>
      <c r="O585" s="12">
        <v>1</v>
      </c>
      <c r="P585" s="13">
        <v>1</v>
      </c>
      <c r="Q585" s="14">
        <f t="shared" si="118"/>
        <v>1</v>
      </c>
      <c r="R585" s="422">
        <f t="shared" si="119"/>
        <v>6</v>
      </c>
      <c r="S585" s="423">
        <f t="shared" si="120"/>
        <v>93.189233999999999</v>
      </c>
      <c r="T585" s="422">
        <f t="shared" si="121"/>
        <v>27.04175033781263</v>
      </c>
      <c r="U585" s="423">
        <f t="shared" si="122"/>
        <v>2.52</v>
      </c>
      <c r="V585" s="317"/>
      <c r="W585" s="322">
        <f t="shared" si="126"/>
        <v>14.857695</v>
      </c>
      <c r="X585" s="397">
        <f t="shared" si="127"/>
        <v>4.3385526701507082E-2</v>
      </c>
      <c r="Y585" s="398">
        <f t="shared" si="123"/>
        <v>15.194616999999999</v>
      </c>
      <c r="Z585" s="396">
        <f t="shared" si="124"/>
        <v>2.1692763350753541E-2</v>
      </c>
    </row>
    <row r="586" spans="1:26" ht="15.75">
      <c r="A586" s="320"/>
      <c r="B586" s="24"/>
      <c r="C586" s="372" t="s">
        <v>152</v>
      </c>
      <c r="D586" s="10">
        <v>90</v>
      </c>
      <c r="E586" s="10" t="s">
        <v>14</v>
      </c>
      <c r="F586" s="10">
        <v>120</v>
      </c>
      <c r="G586" s="10" t="s">
        <v>14</v>
      </c>
      <c r="H586" s="10">
        <v>6</v>
      </c>
      <c r="I586" s="10"/>
      <c r="J586" s="10"/>
      <c r="K586" s="61"/>
      <c r="L586" s="435">
        <f t="shared" si="125"/>
        <v>18.40901616</v>
      </c>
      <c r="M586" s="436">
        <v>6000</v>
      </c>
      <c r="N586" s="423">
        <f t="shared" si="117"/>
        <v>110.45409696</v>
      </c>
      <c r="O586" s="12">
        <v>1</v>
      </c>
      <c r="P586" s="13">
        <v>1</v>
      </c>
      <c r="Q586" s="14">
        <f t="shared" si="118"/>
        <v>1</v>
      </c>
      <c r="R586" s="422">
        <f t="shared" si="119"/>
        <v>6</v>
      </c>
      <c r="S586" s="423">
        <f t="shared" si="120"/>
        <v>110.45409696</v>
      </c>
      <c r="T586" s="422">
        <f t="shared" si="121"/>
        <v>22.814907453479034</v>
      </c>
      <c r="U586" s="423">
        <f t="shared" si="122"/>
        <v>2.52</v>
      </c>
      <c r="V586" s="317"/>
      <c r="W586" s="322">
        <f t="shared" si="126"/>
        <v>17.4386808</v>
      </c>
      <c r="X586" s="397">
        <f t="shared" si="127"/>
        <v>5.2709789136281548E-2</v>
      </c>
      <c r="Y586" s="398">
        <f t="shared" si="123"/>
        <v>17.92384848</v>
      </c>
      <c r="Z586" s="396">
        <f t="shared" si="124"/>
        <v>2.6354894568140774E-2</v>
      </c>
    </row>
    <row r="587" spans="1:26" ht="15.75">
      <c r="A587" s="320"/>
      <c r="B587" s="24"/>
      <c r="C587" s="372" t="s">
        <v>152</v>
      </c>
      <c r="D587" s="10">
        <v>90</v>
      </c>
      <c r="E587" s="10" t="s">
        <v>14</v>
      </c>
      <c r="F587" s="10">
        <v>120</v>
      </c>
      <c r="G587" s="10" t="s">
        <v>14</v>
      </c>
      <c r="H587" s="10">
        <v>8</v>
      </c>
      <c r="I587" s="10"/>
      <c r="J587" s="10"/>
      <c r="K587" s="61"/>
      <c r="L587" s="435">
        <f t="shared" si="125"/>
        <v>23.935139839999998</v>
      </c>
      <c r="M587" s="436">
        <v>6000</v>
      </c>
      <c r="N587" s="423">
        <f>L587*M587/1000</f>
        <v>143.61083904</v>
      </c>
      <c r="O587" s="12">
        <v>1</v>
      </c>
      <c r="P587" s="13">
        <v>1</v>
      </c>
      <c r="Q587" s="14">
        <f>O587*P587</f>
        <v>1</v>
      </c>
      <c r="R587" s="422">
        <f>M587*Q587/1000</f>
        <v>6</v>
      </c>
      <c r="S587" s="423">
        <f>N587*Q587</f>
        <v>143.61083904</v>
      </c>
      <c r="T587" s="422">
        <f>(D587+F587)*2/L587</f>
        <v>17.547422025005392</v>
      </c>
      <c r="U587" s="423">
        <f>T587*S587/1000</f>
        <v>2.5200000000000005</v>
      </c>
      <c r="V587" s="317"/>
      <c r="W587" s="322">
        <f t="shared" si="126"/>
        <v>22.210099199999998</v>
      </c>
      <c r="X587" s="397">
        <f t="shared" si="127"/>
        <v>7.2071466953250951E-2</v>
      </c>
      <c r="Y587" s="398">
        <f t="shared" si="123"/>
        <v>23.07261952</v>
      </c>
      <c r="Z587" s="396">
        <f t="shared" si="124"/>
        <v>3.6035733476625365E-2</v>
      </c>
    </row>
    <row r="588" spans="1:26" ht="15.75">
      <c r="A588" s="320"/>
      <c r="B588" s="24"/>
      <c r="C588" s="372" t="s">
        <v>152</v>
      </c>
      <c r="D588" s="10">
        <v>90</v>
      </c>
      <c r="E588" s="10" t="s">
        <v>14</v>
      </c>
      <c r="F588" s="10">
        <v>140</v>
      </c>
      <c r="G588" s="10" t="s">
        <v>14</v>
      </c>
      <c r="H588" s="10">
        <v>2.5</v>
      </c>
      <c r="I588" s="10"/>
      <c r="J588" s="10"/>
      <c r="K588" s="61"/>
      <c r="L588" s="435">
        <f t="shared" si="125"/>
        <v>8.7891347500000006</v>
      </c>
      <c r="M588" s="436">
        <v>6000</v>
      </c>
      <c r="N588" s="423">
        <f>L588*M588/1000</f>
        <v>52.734808500000007</v>
      </c>
      <c r="O588" s="12">
        <v>1</v>
      </c>
      <c r="P588" s="13">
        <v>1</v>
      </c>
      <c r="Q588" s="14">
        <f>O588*P588</f>
        <v>1</v>
      </c>
      <c r="R588" s="422">
        <f>M588*Q588/1000</f>
        <v>6</v>
      </c>
      <c r="S588" s="423">
        <f>N588*Q588</f>
        <v>52.734808500000007</v>
      </c>
      <c r="T588" s="422">
        <f>(D588+F588)*2/L588</f>
        <v>52.337347541519939</v>
      </c>
      <c r="U588" s="423">
        <f>T588*S588/1000</f>
        <v>2.76</v>
      </c>
      <c r="V588" s="317"/>
      <c r="W588" s="322">
        <f t="shared" si="126"/>
        <v>8.6206737499999999</v>
      </c>
      <c r="X588" s="397">
        <f t="shared" si="127"/>
        <v>1.916696066128698E-2</v>
      </c>
      <c r="Y588" s="398">
        <f t="shared" si="123"/>
        <v>8.7049042500000002</v>
      </c>
      <c r="Z588" s="396">
        <f t="shared" si="124"/>
        <v>9.5834803306434901E-3</v>
      </c>
    </row>
    <row r="589" spans="1:26" ht="15.75">
      <c r="A589" s="320"/>
      <c r="B589" s="24"/>
      <c r="C589" s="372" t="s">
        <v>152</v>
      </c>
      <c r="D589" s="10">
        <v>90</v>
      </c>
      <c r="E589" s="10" t="s">
        <v>14</v>
      </c>
      <c r="F589" s="10">
        <v>140</v>
      </c>
      <c r="G589" s="10" t="s">
        <v>14</v>
      </c>
      <c r="H589" s="10">
        <v>3</v>
      </c>
      <c r="I589" s="10"/>
      <c r="J589" s="10"/>
      <c r="K589" s="61"/>
      <c r="L589" s="435">
        <f t="shared" si="125"/>
        <v>10.489754039999999</v>
      </c>
      <c r="M589" s="436">
        <v>6000</v>
      </c>
      <c r="N589" s="423">
        <f>L589*M589/1000</f>
        <v>62.93852424</v>
      </c>
      <c r="O589" s="12">
        <v>1</v>
      </c>
      <c r="P589" s="13">
        <v>1</v>
      </c>
      <c r="Q589" s="14">
        <f>O589*P589</f>
        <v>1</v>
      </c>
      <c r="R589" s="422">
        <f>M589*Q589/1000</f>
        <v>6</v>
      </c>
      <c r="S589" s="423">
        <f>N589*Q589</f>
        <v>62.93852424</v>
      </c>
      <c r="T589" s="422">
        <f>(D589+F589)*2/L589</f>
        <v>43.852315149231089</v>
      </c>
      <c r="U589" s="423">
        <f>T589*S589/1000</f>
        <v>2.76</v>
      </c>
      <c r="V589" s="317"/>
      <c r="W589" s="322">
        <f t="shared" si="126"/>
        <v>10.247170199999999</v>
      </c>
      <c r="X589" s="397">
        <f t="shared" si="127"/>
        <v>2.3125789134327501E-2</v>
      </c>
      <c r="Y589" s="398">
        <f t="shared" si="123"/>
        <v>10.36846212</v>
      </c>
      <c r="Z589" s="396">
        <f t="shared" si="124"/>
        <v>1.156289456716364E-2</v>
      </c>
    </row>
    <row r="590" spans="1:26" ht="15.75">
      <c r="A590" s="320"/>
      <c r="B590" s="24"/>
      <c r="C590" s="372" t="s">
        <v>152</v>
      </c>
      <c r="D590" s="10">
        <v>90</v>
      </c>
      <c r="E590" s="10" t="s">
        <v>14</v>
      </c>
      <c r="F590" s="10">
        <v>140</v>
      </c>
      <c r="G590" s="10" t="s">
        <v>14</v>
      </c>
      <c r="H590" s="10">
        <v>4</v>
      </c>
      <c r="I590" s="10"/>
      <c r="J590" s="10"/>
      <c r="K590" s="61"/>
      <c r="L590" s="435">
        <f t="shared" si="125"/>
        <v>13.833784959999999</v>
      </c>
      <c r="M590" s="436">
        <v>6000</v>
      </c>
      <c r="N590" s="423">
        <f t="shared" ref="N590:N653" si="128">L590*M590/1000</f>
        <v>83.002709760000002</v>
      </c>
      <c r="O590" s="12">
        <v>1</v>
      </c>
      <c r="P590" s="13">
        <v>1</v>
      </c>
      <c r="Q590" s="14">
        <f t="shared" ref="Q590:Q653" si="129">O590*P590</f>
        <v>1</v>
      </c>
      <c r="R590" s="422">
        <f t="shared" ref="R590:R653" si="130">M590*Q590/1000</f>
        <v>6</v>
      </c>
      <c r="S590" s="423">
        <f t="shared" ref="S590:S653" si="131">N590*Q590</f>
        <v>83.002709760000002</v>
      </c>
      <c r="T590" s="422">
        <f t="shared" ref="T590:T653" si="132">(D590+F590)*2/L590</f>
        <v>33.251926448913082</v>
      </c>
      <c r="U590" s="423">
        <f t="shared" ref="U590:U653" si="133">T590*S590/1000</f>
        <v>2.76</v>
      </c>
      <c r="V590" s="317"/>
      <c r="W590" s="322">
        <f t="shared" si="126"/>
        <v>13.4025248</v>
      </c>
      <c r="X590" s="397">
        <f t="shared" si="127"/>
        <v>3.1174415479709672E-2</v>
      </c>
      <c r="Y590" s="398">
        <f t="shared" si="123"/>
        <v>13.618154879999999</v>
      </c>
      <c r="Z590" s="396">
        <f t="shared" si="124"/>
        <v>1.5587207739854891E-2</v>
      </c>
    </row>
    <row r="591" spans="1:26" ht="15.75">
      <c r="A591" s="320"/>
      <c r="B591" s="24"/>
      <c r="C591" s="372" t="s">
        <v>152</v>
      </c>
      <c r="D591" s="10">
        <v>90</v>
      </c>
      <c r="E591" s="10" t="s">
        <v>14</v>
      </c>
      <c r="F591" s="10">
        <v>140</v>
      </c>
      <c r="G591" s="10" t="s">
        <v>14</v>
      </c>
      <c r="H591" s="10">
        <v>5</v>
      </c>
      <c r="I591" s="10"/>
      <c r="J591" s="10"/>
      <c r="K591" s="61"/>
      <c r="L591" s="435">
        <f t="shared" si="125"/>
        <v>17.101538999999999</v>
      </c>
      <c r="M591" s="436">
        <v>6000</v>
      </c>
      <c r="N591" s="423">
        <f t="shared" si="128"/>
        <v>102.609234</v>
      </c>
      <c r="O591" s="12">
        <v>1</v>
      </c>
      <c r="P591" s="13">
        <v>1</v>
      </c>
      <c r="Q591" s="14">
        <f t="shared" si="129"/>
        <v>1</v>
      </c>
      <c r="R591" s="422">
        <f t="shared" si="130"/>
        <v>6</v>
      </c>
      <c r="S591" s="423">
        <f t="shared" si="131"/>
        <v>102.609234</v>
      </c>
      <c r="T591" s="422">
        <f t="shared" si="132"/>
        <v>26.898163960565189</v>
      </c>
      <c r="U591" s="423">
        <f t="shared" si="133"/>
        <v>2.76</v>
      </c>
      <c r="V591" s="317"/>
      <c r="W591" s="322">
        <f t="shared" si="126"/>
        <v>16.427695</v>
      </c>
      <c r="X591" s="397">
        <f t="shared" si="127"/>
        <v>3.9402535643137115E-2</v>
      </c>
      <c r="Y591" s="398">
        <f t="shared" si="123"/>
        <v>16.764617000000001</v>
      </c>
      <c r="Z591" s="396">
        <f t="shared" si="124"/>
        <v>1.9701267821568447E-2</v>
      </c>
    </row>
    <row r="592" spans="1:26" ht="15.75">
      <c r="A592" s="320"/>
      <c r="B592" s="24"/>
      <c r="C592" s="372" t="s">
        <v>152</v>
      </c>
      <c r="D592" s="10">
        <v>90</v>
      </c>
      <c r="E592" s="10" t="s">
        <v>14</v>
      </c>
      <c r="F592" s="10">
        <v>140</v>
      </c>
      <c r="G592" s="10" t="s">
        <v>14</v>
      </c>
      <c r="H592" s="10">
        <v>6</v>
      </c>
      <c r="I592" s="10"/>
      <c r="J592" s="10"/>
      <c r="K592" s="61"/>
      <c r="L592" s="435">
        <f t="shared" si="125"/>
        <v>20.293016160000001</v>
      </c>
      <c r="M592" s="436">
        <v>6000</v>
      </c>
      <c r="N592" s="423">
        <f t="shared" si="128"/>
        <v>121.75809696</v>
      </c>
      <c r="O592" s="12">
        <v>1</v>
      </c>
      <c r="P592" s="13">
        <v>1</v>
      </c>
      <c r="Q592" s="14">
        <f t="shared" si="129"/>
        <v>1</v>
      </c>
      <c r="R592" s="422">
        <f t="shared" si="130"/>
        <v>6</v>
      </c>
      <c r="S592" s="423">
        <f t="shared" si="131"/>
        <v>121.75809696</v>
      </c>
      <c r="T592" s="422">
        <f t="shared" si="132"/>
        <v>22.667896993386123</v>
      </c>
      <c r="U592" s="423">
        <f t="shared" si="133"/>
        <v>2.76</v>
      </c>
      <c r="V592" s="317"/>
      <c r="W592" s="322">
        <f t="shared" si="126"/>
        <v>19.322680800000001</v>
      </c>
      <c r="X592" s="397">
        <f t="shared" si="127"/>
        <v>4.7816221716348362E-2</v>
      </c>
      <c r="Y592" s="398">
        <f t="shared" si="123"/>
        <v>19.807848480000001</v>
      </c>
      <c r="Z592" s="396">
        <f t="shared" si="124"/>
        <v>2.3908110858174125E-2</v>
      </c>
    </row>
    <row r="593" spans="1:26" ht="15.75">
      <c r="A593" s="320"/>
      <c r="B593" s="24"/>
      <c r="C593" s="372" t="s">
        <v>152</v>
      </c>
      <c r="D593" s="10">
        <v>90</v>
      </c>
      <c r="E593" s="10" t="s">
        <v>14</v>
      </c>
      <c r="F593" s="10">
        <v>140</v>
      </c>
      <c r="G593" s="10" t="s">
        <v>14</v>
      </c>
      <c r="H593" s="10">
        <v>8</v>
      </c>
      <c r="I593" s="10"/>
      <c r="J593" s="10"/>
      <c r="K593" s="61"/>
      <c r="L593" s="435">
        <f t="shared" si="125"/>
        <v>26.447139839999998</v>
      </c>
      <c r="M593" s="436">
        <v>6000</v>
      </c>
      <c r="N593" s="423">
        <f t="shared" si="128"/>
        <v>158.68283904</v>
      </c>
      <c r="O593" s="12">
        <v>1</v>
      </c>
      <c r="P593" s="13">
        <v>1</v>
      </c>
      <c r="Q593" s="14">
        <f t="shared" si="129"/>
        <v>1</v>
      </c>
      <c r="R593" s="422">
        <f t="shared" si="130"/>
        <v>6</v>
      </c>
      <c r="S593" s="423">
        <f t="shared" si="131"/>
        <v>158.68283904</v>
      </c>
      <c r="T593" s="422">
        <f t="shared" si="132"/>
        <v>17.393185152833524</v>
      </c>
      <c r="U593" s="423">
        <f t="shared" si="133"/>
        <v>2.76</v>
      </c>
      <c r="V593" s="317"/>
      <c r="W593" s="322">
        <f t="shared" si="126"/>
        <v>24.722099199999999</v>
      </c>
      <c r="X593" s="397">
        <f t="shared" si="127"/>
        <v>6.5225980973222741E-2</v>
      </c>
      <c r="Y593" s="398">
        <f t="shared" si="123"/>
        <v>25.58461952</v>
      </c>
      <c r="Z593" s="396">
        <f t="shared" si="124"/>
        <v>3.261299048661126E-2</v>
      </c>
    </row>
    <row r="594" spans="1:26" ht="15.75">
      <c r="A594" s="320"/>
      <c r="B594" s="24"/>
      <c r="C594" s="372" t="s">
        <v>152</v>
      </c>
      <c r="D594" s="10">
        <v>90</v>
      </c>
      <c r="E594" s="10" t="s">
        <v>14</v>
      </c>
      <c r="F594" s="10">
        <v>160</v>
      </c>
      <c r="G594" s="10" t="s">
        <v>14</v>
      </c>
      <c r="H594" s="10">
        <v>2.5</v>
      </c>
      <c r="I594" s="10"/>
      <c r="J594" s="10"/>
      <c r="K594" s="61"/>
      <c r="L594" s="435">
        <f t="shared" si="125"/>
        <v>9.5741347500000007</v>
      </c>
      <c r="M594" s="436">
        <v>6000</v>
      </c>
      <c r="N594" s="423">
        <f t="shared" si="128"/>
        <v>57.444808500000008</v>
      </c>
      <c r="O594" s="12">
        <v>1</v>
      </c>
      <c r="P594" s="13">
        <v>1</v>
      </c>
      <c r="Q594" s="14">
        <f t="shared" si="129"/>
        <v>1</v>
      </c>
      <c r="R594" s="422">
        <f t="shared" si="130"/>
        <v>6</v>
      </c>
      <c r="S594" s="423">
        <f t="shared" si="131"/>
        <v>57.444808500000008</v>
      </c>
      <c r="T594" s="422">
        <f t="shared" si="132"/>
        <v>52.22404040218882</v>
      </c>
      <c r="U594" s="423">
        <f t="shared" si="133"/>
        <v>3</v>
      </c>
      <c r="V594" s="317"/>
      <c r="W594" s="322">
        <f t="shared" si="126"/>
        <v>9.4056737500000001</v>
      </c>
      <c r="X594" s="397">
        <f t="shared" si="127"/>
        <v>1.7595428140386282E-2</v>
      </c>
      <c r="Y594" s="398">
        <f t="shared" si="123"/>
        <v>9.4899042500000004</v>
      </c>
      <c r="Z594" s="396">
        <f t="shared" si="124"/>
        <v>8.7977140701931411E-3</v>
      </c>
    </row>
    <row r="595" spans="1:26" ht="15.75">
      <c r="A595" s="320"/>
      <c r="B595" s="24"/>
      <c r="C595" s="372" t="s">
        <v>152</v>
      </c>
      <c r="D595" s="10">
        <v>90</v>
      </c>
      <c r="E595" s="10" t="s">
        <v>14</v>
      </c>
      <c r="F595" s="10">
        <v>160</v>
      </c>
      <c r="G595" s="10" t="s">
        <v>14</v>
      </c>
      <c r="H595" s="10">
        <v>3</v>
      </c>
      <c r="I595" s="10"/>
      <c r="J595" s="10"/>
      <c r="K595" s="61"/>
      <c r="L595" s="435">
        <f t="shared" si="125"/>
        <v>11.43175404</v>
      </c>
      <c r="M595" s="436">
        <v>6000</v>
      </c>
      <c r="N595" s="423">
        <f t="shared" si="128"/>
        <v>68.590524239999993</v>
      </c>
      <c r="O595" s="12">
        <v>1</v>
      </c>
      <c r="P595" s="13">
        <v>1</v>
      </c>
      <c r="Q595" s="14">
        <f t="shared" si="129"/>
        <v>1</v>
      </c>
      <c r="R595" s="422">
        <f t="shared" si="130"/>
        <v>6</v>
      </c>
      <c r="S595" s="423">
        <f t="shared" si="131"/>
        <v>68.590524239999993</v>
      </c>
      <c r="T595" s="422">
        <f t="shared" si="132"/>
        <v>43.737819957504968</v>
      </c>
      <c r="U595" s="423">
        <f t="shared" si="133"/>
        <v>3</v>
      </c>
      <c r="V595" s="317"/>
      <c r="W595" s="322">
        <f t="shared" si="126"/>
        <v>11.1891702</v>
      </c>
      <c r="X595" s="397">
        <f t="shared" si="127"/>
        <v>2.1220176637040344E-2</v>
      </c>
      <c r="Y595" s="398">
        <f t="shared" si="123"/>
        <v>11.31046212</v>
      </c>
      <c r="Z595" s="396">
        <f t="shared" si="124"/>
        <v>1.0610088318520061E-2</v>
      </c>
    </row>
    <row r="596" spans="1:26" ht="15.75">
      <c r="A596" s="320"/>
      <c r="B596" s="24"/>
      <c r="C596" s="372" t="s">
        <v>152</v>
      </c>
      <c r="D596" s="10">
        <v>90</v>
      </c>
      <c r="E596" s="10" t="s">
        <v>14</v>
      </c>
      <c r="F596" s="10">
        <v>160</v>
      </c>
      <c r="G596" s="10" t="s">
        <v>14</v>
      </c>
      <c r="H596" s="10">
        <v>3.5</v>
      </c>
      <c r="I596" s="10"/>
      <c r="J596" s="10"/>
      <c r="K596" s="61"/>
      <c r="L596" s="435">
        <f t="shared" si="125"/>
        <v>13.270304109999998</v>
      </c>
      <c r="M596" s="436">
        <v>6000</v>
      </c>
      <c r="N596" s="423">
        <f t="shared" si="128"/>
        <v>79.621824659999987</v>
      </c>
      <c r="O596" s="12">
        <v>1</v>
      </c>
      <c r="P596" s="13">
        <v>1</v>
      </c>
      <c r="Q596" s="14">
        <f t="shared" si="129"/>
        <v>1</v>
      </c>
      <c r="R596" s="422">
        <f t="shared" si="130"/>
        <v>6</v>
      </c>
      <c r="S596" s="423">
        <f t="shared" si="131"/>
        <v>79.621824659999987</v>
      </c>
      <c r="T596" s="422">
        <f t="shared" si="132"/>
        <v>37.678111658588065</v>
      </c>
      <c r="U596" s="423">
        <f t="shared" si="133"/>
        <v>3.0000000000000004</v>
      </c>
      <c r="V596" s="317"/>
      <c r="W596" s="322">
        <f t="shared" si="126"/>
        <v>12.940120549999998</v>
      </c>
      <c r="X596" s="397">
        <f t="shared" si="127"/>
        <v>2.4881386083020263E-2</v>
      </c>
      <c r="Y596" s="398">
        <f t="shared" ref="Y596:Y659" si="134">(D596+F596-2*H596)*2*H596*7.85/1000-0.8584*3*H596*H596*7.85/1000</f>
        <v>13.105212329999999</v>
      </c>
      <c r="Z596" s="396">
        <f t="shared" ref="Z596:Z659" si="135">1-Y596/L596</f>
        <v>1.2440693041510076E-2</v>
      </c>
    </row>
    <row r="597" spans="1:26" ht="15.75">
      <c r="A597" s="320"/>
      <c r="B597" s="24"/>
      <c r="C597" s="372" t="s">
        <v>152</v>
      </c>
      <c r="D597" s="10">
        <v>90</v>
      </c>
      <c r="E597" s="10" t="s">
        <v>14</v>
      </c>
      <c r="F597" s="10">
        <v>160</v>
      </c>
      <c r="G597" s="10" t="s">
        <v>14</v>
      </c>
      <c r="H597" s="10">
        <v>4</v>
      </c>
      <c r="I597" s="10"/>
      <c r="J597" s="10"/>
      <c r="K597" s="61"/>
      <c r="L597" s="435">
        <f t="shared" si="125"/>
        <v>15.089784959999998</v>
      </c>
      <c r="M597" s="436">
        <v>6000</v>
      </c>
      <c r="N597" s="423">
        <f t="shared" si="128"/>
        <v>90.538709759999989</v>
      </c>
      <c r="O597" s="12">
        <v>1</v>
      </c>
      <c r="P597" s="13">
        <v>1</v>
      </c>
      <c r="Q597" s="14">
        <f t="shared" si="129"/>
        <v>1</v>
      </c>
      <c r="R597" s="422">
        <f t="shared" si="130"/>
        <v>6</v>
      </c>
      <c r="S597" s="423">
        <f t="shared" si="131"/>
        <v>90.538709759999989</v>
      </c>
      <c r="T597" s="422">
        <f t="shared" si="132"/>
        <v>33.134998366471095</v>
      </c>
      <c r="U597" s="423">
        <f t="shared" si="133"/>
        <v>3</v>
      </c>
      <c r="V597" s="317"/>
      <c r="W597" s="322">
        <f t="shared" si="126"/>
        <v>14.658524799999999</v>
      </c>
      <c r="X597" s="397">
        <f t="shared" si="127"/>
        <v>2.8579609394248084E-2</v>
      </c>
      <c r="Y597" s="398">
        <f t="shared" si="134"/>
        <v>14.874154879999997</v>
      </c>
      <c r="Z597" s="396">
        <f t="shared" si="135"/>
        <v>1.4289804697124042E-2</v>
      </c>
    </row>
    <row r="598" spans="1:26" ht="15.75">
      <c r="A598" s="320"/>
      <c r="B598" s="24"/>
      <c r="C598" s="372" t="s">
        <v>152</v>
      </c>
      <c r="D598" s="10">
        <v>90</v>
      </c>
      <c r="E598" s="10" t="s">
        <v>14</v>
      </c>
      <c r="F598" s="10">
        <v>160</v>
      </c>
      <c r="G598" s="10" t="s">
        <v>14</v>
      </c>
      <c r="H598" s="10">
        <v>5</v>
      </c>
      <c r="I598" s="10"/>
      <c r="J598" s="10"/>
      <c r="K598" s="61"/>
      <c r="L598" s="435">
        <f t="shared" ref="L598:L661" si="136">(D598+F598-2*H598)*2*H598*7.85/1000-0.8584*1*H598*H598*7.85/1000</f>
        <v>18.671538999999999</v>
      </c>
      <c r="M598" s="436">
        <v>6000</v>
      </c>
      <c r="N598" s="423">
        <f t="shared" si="128"/>
        <v>112.029234</v>
      </c>
      <c r="O598" s="12">
        <v>1</v>
      </c>
      <c r="P598" s="13">
        <v>1</v>
      </c>
      <c r="Q598" s="14">
        <f t="shared" si="129"/>
        <v>1</v>
      </c>
      <c r="R598" s="422">
        <f t="shared" si="130"/>
        <v>6</v>
      </c>
      <c r="S598" s="423">
        <f t="shared" si="131"/>
        <v>112.029234</v>
      </c>
      <c r="T598" s="422">
        <f t="shared" si="132"/>
        <v>26.77872456041251</v>
      </c>
      <c r="U598" s="423">
        <f t="shared" si="133"/>
        <v>3.0000000000000004</v>
      </c>
      <c r="V598" s="317"/>
      <c r="W598" s="322">
        <f t="shared" si="126"/>
        <v>17.997695</v>
      </c>
      <c r="X598" s="397">
        <f t="shared" si="127"/>
        <v>3.6089365745373136E-2</v>
      </c>
      <c r="Y598" s="398">
        <f t="shared" si="134"/>
        <v>18.334617000000001</v>
      </c>
      <c r="Z598" s="396">
        <f t="shared" si="135"/>
        <v>1.8044682872686457E-2</v>
      </c>
    </row>
    <row r="599" spans="1:26" ht="15.75">
      <c r="A599" s="320"/>
      <c r="B599" s="24"/>
      <c r="C599" s="372" t="s">
        <v>152</v>
      </c>
      <c r="D599" s="10">
        <v>90</v>
      </c>
      <c r="E599" s="10" t="s">
        <v>14</v>
      </c>
      <c r="F599" s="10">
        <v>160</v>
      </c>
      <c r="G599" s="10" t="s">
        <v>14</v>
      </c>
      <c r="H599" s="10">
        <v>6</v>
      </c>
      <c r="I599" s="10"/>
      <c r="J599" s="10"/>
      <c r="K599" s="61"/>
      <c r="L599" s="435">
        <f t="shared" si="136"/>
        <v>22.177016160000001</v>
      </c>
      <c r="M599" s="436">
        <v>6000</v>
      </c>
      <c r="N599" s="423">
        <f t="shared" si="128"/>
        <v>133.06209695999999</v>
      </c>
      <c r="O599" s="12">
        <v>1</v>
      </c>
      <c r="P599" s="13">
        <v>1</v>
      </c>
      <c r="Q599" s="14">
        <f t="shared" si="129"/>
        <v>1</v>
      </c>
      <c r="R599" s="422">
        <f t="shared" si="130"/>
        <v>6</v>
      </c>
      <c r="S599" s="423">
        <f t="shared" si="131"/>
        <v>133.06209695999999</v>
      </c>
      <c r="T599" s="422">
        <f t="shared" si="132"/>
        <v>22.545864438780296</v>
      </c>
      <c r="U599" s="423">
        <f t="shared" si="133"/>
        <v>2.9999999999999996</v>
      </c>
      <c r="V599" s="317"/>
      <c r="W599" s="322">
        <f t="shared" si="126"/>
        <v>21.206680800000001</v>
      </c>
      <c r="X599" s="397">
        <f t="shared" si="127"/>
        <v>4.3754098973430189E-2</v>
      </c>
      <c r="Y599" s="398">
        <f t="shared" si="134"/>
        <v>21.691848480000001</v>
      </c>
      <c r="Z599" s="396">
        <f t="shared" si="135"/>
        <v>2.1877049486715094E-2</v>
      </c>
    </row>
    <row r="600" spans="1:26" ht="15.75">
      <c r="A600" s="320"/>
      <c r="B600" s="24"/>
      <c r="C600" s="372" t="s">
        <v>152</v>
      </c>
      <c r="D600" s="10">
        <v>90</v>
      </c>
      <c r="E600" s="10" t="s">
        <v>14</v>
      </c>
      <c r="F600" s="10">
        <v>160</v>
      </c>
      <c r="G600" s="10" t="s">
        <v>14</v>
      </c>
      <c r="H600" s="10">
        <v>8</v>
      </c>
      <c r="I600" s="10"/>
      <c r="J600" s="10"/>
      <c r="K600" s="61"/>
      <c r="L600" s="435">
        <f t="shared" si="136"/>
        <v>28.959139839999995</v>
      </c>
      <c r="M600" s="436">
        <v>6000</v>
      </c>
      <c r="N600" s="423">
        <f t="shared" si="128"/>
        <v>173.75483903999995</v>
      </c>
      <c r="O600" s="12">
        <v>1</v>
      </c>
      <c r="P600" s="13">
        <v>1</v>
      </c>
      <c r="Q600" s="14">
        <f t="shared" si="129"/>
        <v>1</v>
      </c>
      <c r="R600" s="422">
        <f t="shared" si="130"/>
        <v>6</v>
      </c>
      <c r="S600" s="423">
        <f t="shared" si="131"/>
        <v>173.75483903999995</v>
      </c>
      <c r="T600" s="422">
        <f t="shared" si="132"/>
        <v>17.265706190256793</v>
      </c>
      <c r="U600" s="423">
        <f t="shared" si="133"/>
        <v>3</v>
      </c>
      <c r="V600" s="317"/>
      <c r="W600" s="322">
        <f t="shared" si="126"/>
        <v>27.234099199999996</v>
      </c>
      <c r="X600" s="397">
        <f t="shared" si="127"/>
        <v>5.9568089712985106E-2</v>
      </c>
      <c r="Y600" s="398">
        <f t="shared" si="134"/>
        <v>28.096619519999997</v>
      </c>
      <c r="Z600" s="396">
        <f t="shared" si="135"/>
        <v>2.9784044856492442E-2</v>
      </c>
    </row>
    <row r="601" spans="1:26" ht="15.75">
      <c r="A601" s="320"/>
      <c r="B601" s="24"/>
      <c r="C601" s="372" t="s">
        <v>152</v>
      </c>
      <c r="D601" s="10">
        <v>90</v>
      </c>
      <c r="E601" s="10" t="s">
        <v>14</v>
      </c>
      <c r="F601" s="10">
        <v>180</v>
      </c>
      <c r="G601" s="10" t="s">
        <v>14</v>
      </c>
      <c r="H601" s="10">
        <v>2.5</v>
      </c>
      <c r="I601" s="10"/>
      <c r="J601" s="10"/>
      <c r="K601" s="61"/>
      <c r="L601" s="435">
        <f t="shared" si="136"/>
        <v>10.359134749999999</v>
      </c>
      <c r="M601" s="436">
        <v>6000</v>
      </c>
      <c r="N601" s="423">
        <f t="shared" si="128"/>
        <v>62.154808499999994</v>
      </c>
      <c r="O601" s="12">
        <v>1</v>
      </c>
      <c r="P601" s="13">
        <v>1</v>
      </c>
      <c r="Q601" s="14">
        <f t="shared" si="129"/>
        <v>1</v>
      </c>
      <c r="R601" s="422">
        <f t="shared" si="130"/>
        <v>6</v>
      </c>
      <c r="S601" s="423">
        <f t="shared" si="131"/>
        <v>62.154808499999994</v>
      </c>
      <c r="T601" s="422">
        <f t="shared" si="132"/>
        <v>52.12790575969678</v>
      </c>
      <c r="U601" s="423">
        <f t="shared" si="133"/>
        <v>3.24</v>
      </c>
      <c r="V601" s="317"/>
      <c r="W601" s="322">
        <f t="shared" si="126"/>
        <v>10.190673749999998</v>
      </c>
      <c r="X601" s="397">
        <f t="shared" si="127"/>
        <v>1.6262072467007949E-2</v>
      </c>
      <c r="Y601" s="398">
        <f t="shared" si="134"/>
        <v>10.274904249999999</v>
      </c>
      <c r="Z601" s="396">
        <f t="shared" si="135"/>
        <v>8.1310362335039743E-3</v>
      </c>
    </row>
    <row r="602" spans="1:26" ht="15.75">
      <c r="A602" s="320"/>
      <c r="B602" s="24"/>
      <c r="C602" s="372" t="s">
        <v>152</v>
      </c>
      <c r="D602" s="10">
        <v>90</v>
      </c>
      <c r="E602" s="10" t="s">
        <v>14</v>
      </c>
      <c r="F602" s="10">
        <v>180</v>
      </c>
      <c r="G602" s="10" t="s">
        <v>14</v>
      </c>
      <c r="H602" s="10">
        <v>3</v>
      </c>
      <c r="I602" s="10"/>
      <c r="J602" s="10"/>
      <c r="K602" s="61"/>
      <c r="L602" s="435">
        <f t="shared" si="136"/>
        <v>12.37375404</v>
      </c>
      <c r="M602" s="436">
        <v>6000</v>
      </c>
      <c r="N602" s="423">
        <f t="shared" si="128"/>
        <v>74.242524239999995</v>
      </c>
      <c r="O602" s="12">
        <v>1</v>
      </c>
      <c r="P602" s="13">
        <v>1</v>
      </c>
      <c r="Q602" s="14">
        <f t="shared" si="129"/>
        <v>1</v>
      </c>
      <c r="R602" s="422">
        <f t="shared" si="130"/>
        <v>6</v>
      </c>
      <c r="S602" s="423">
        <f t="shared" si="131"/>
        <v>74.242524239999995</v>
      </c>
      <c r="T602" s="422">
        <f t="shared" si="132"/>
        <v>43.640757546527084</v>
      </c>
      <c r="U602" s="423">
        <f t="shared" si="133"/>
        <v>3.2399999999999993</v>
      </c>
      <c r="V602" s="317"/>
      <c r="W602" s="322">
        <f t="shared" si="126"/>
        <v>12.1311702</v>
      </c>
      <c r="X602" s="397">
        <f t="shared" si="127"/>
        <v>1.960470841878803E-2</v>
      </c>
      <c r="Y602" s="398">
        <f t="shared" si="134"/>
        <v>12.252462120000001</v>
      </c>
      <c r="Z602" s="396">
        <f t="shared" si="135"/>
        <v>9.8023542093939042E-3</v>
      </c>
    </row>
    <row r="603" spans="1:26" ht="15.75">
      <c r="A603" s="320"/>
      <c r="B603" s="24"/>
      <c r="C603" s="372" t="s">
        <v>152</v>
      </c>
      <c r="D603" s="10">
        <v>90</v>
      </c>
      <c r="E603" s="10" t="s">
        <v>14</v>
      </c>
      <c r="F603" s="10">
        <v>180</v>
      </c>
      <c r="G603" s="10" t="s">
        <v>14</v>
      </c>
      <c r="H603" s="10">
        <v>3.5</v>
      </c>
      <c r="I603" s="10"/>
      <c r="J603" s="10"/>
      <c r="K603" s="61"/>
      <c r="L603" s="435">
        <f t="shared" si="136"/>
        <v>14.369304109999998</v>
      </c>
      <c r="M603" s="436">
        <v>6000</v>
      </c>
      <c r="N603" s="423">
        <f t="shared" si="128"/>
        <v>86.215824659999981</v>
      </c>
      <c r="O603" s="12">
        <v>1</v>
      </c>
      <c r="P603" s="13">
        <v>1</v>
      </c>
      <c r="Q603" s="14">
        <f t="shared" si="129"/>
        <v>1</v>
      </c>
      <c r="R603" s="422">
        <f t="shared" si="130"/>
        <v>6</v>
      </c>
      <c r="S603" s="423">
        <f t="shared" si="131"/>
        <v>86.215824659999981</v>
      </c>
      <c r="T603" s="422">
        <f t="shared" si="132"/>
        <v>37.580107976432835</v>
      </c>
      <c r="U603" s="423">
        <f t="shared" si="133"/>
        <v>3.24</v>
      </c>
      <c r="V603" s="317"/>
      <c r="W603" s="322">
        <f t="shared" si="126"/>
        <v>14.039120549999998</v>
      </c>
      <c r="X603" s="397">
        <f t="shared" si="127"/>
        <v>2.2978395994153633E-2</v>
      </c>
      <c r="Y603" s="398">
        <f t="shared" si="134"/>
        <v>14.204212329999999</v>
      </c>
      <c r="Z603" s="396">
        <f t="shared" si="135"/>
        <v>1.1489197997076817E-2</v>
      </c>
    </row>
    <row r="604" spans="1:26" ht="15.75">
      <c r="A604" s="320"/>
      <c r="B604" s="24"/>
      <c r="C604" s="372" t="s">
        <v>152</v>
      </c>
      <c r="D604" s="10">
        <v>90</v>
      </c>
      <c r="E604" s="10" t="s">
        <v>14</v>
      </c>
      <c r="F604" s="10">
        <v>180</v>
      </c>
      <c r="G604" s="10" t="s">
        <v>14</v>
      </c>
      <c r="H604" s="10">
        <v>4</v>
      </c>
      <c r="I604" s="10"/>
      <c r="J604" s="10"/>
      <c r="K604" s="61"/>
      <c r="L604" s="435">
        <f t="shared" si="136"/>
        <v>16.34578496</v>
      </c>
      <c r="M604" s="436">
        <v>6000</v>
      </c>
      <c r="N604" s="423">
        <f t="shared" si="128"/>
        <v>98.074709760000005</v>
      </c>
      <c r="O604" s="12">
        <v>1</v>
      </c>
      <c r="P604" s="13">
        <v>1</v>
      </c>
      <c r="Q604" s="14">
        <f t="shared" si="129"/>
        <v>1</v>
      </c>
      <c r="R604" s="422">
        <f t="shared" si="130"/>
        <v>6</v>
      </c>
      <c r="S604" s="423">
        <f t="shared" si="131"/>
        <v>98.074709760000005</v>
      </c>
      <c r="T604" s="422">
        <f t="shared" si="132"/>
        <v>33.036039647006348</v>
      </c>
      <c r="U604" s="423">
        <f t="shared" si="133"/>
        <v>3.2400000000000007</v>
      </c>
      <c r="V604" s="317"/>
      <c r="W604" s="322">
        <f t="shared" si="126"/>
        <v>15.914524799999999</v>
      </c>
      <c r="X604" s="397">
        <f t="shared" si="127"/>
        <v>2.638356989617463E-2</v>
      </c>
      <c r="Y604" s="398">
        <f t="shared" si="134"/>
        <v>16.130154879999999</v>
      </c>
      <c r="Z604" s="396">
        <f t="shared" si="135"/>
        <v>1.3191784948087371E-2</v>
      </c>
    </row>
    <row r="605" spans="1:26" ht="15.75">
      <c r="A605" s="320"/>
      <c r="B605" s="24"/>
      <c r="C605" s="372" t="s">
        <v>152</v>
      </c>
      <c r="D605" s="10">
        <v>90</v>
      </c>
      <c r="E605" s="10" t="s">
        <v>14</v>
      </c>
      <c r="F605" s="10">
        <v>180</v>
      </c>
      <c r="G605" s="10" t="s">
        <v>14</v>
      </c>
      <c r="H605" s="10">
        <v>5</v>
      </c>
      <c r="I605" s="10"/>
      <c r="J605" s="10"/>
      <c r="K605" s="61"/>
      <c r="L605" s="435">
        <f t="shared" si="136"/>
        <v>20.241539</v>
      </c>
      <c r="M605" s="436">
        <v>6000</v>
      </c>
      <c r="N605" s="423">
        <f t="shared" si="128"/>
        <v>121.44923399999999</v>
      </c>
      <c r="O605" s="12">
        <v>1</v>
      </c>
      <c r="P605" s="13">
        <v>1</v>
      </c>
      <c r="Q605" s="14">
        <f t="shared" si="129"/>
        <v>1</v>
      </c>
      <c r="R605" s="422">
        <f t="shared" si="130"/>
        <v>6</v>
      </c>
      <c r="S605" s="423">
        <f t="shared" si="131"/>
        <v>121.44923399999999</v>
      </c>
      <c r="T605" s="422">
        <f t="shared" si="132"/>
        <v>26.677813381680117</v>
      </c>
      <c r="U605" s="423">
        <f t="shared" si="133"/>
        <v>3.2399999999999993</v>
      </c>
      <c r="V605" s="317"/>
      <c r="W605" s="322">
        <f t="shared" si="126"/>
        <v>19.567695000000001</v>
      </c>
      <c r="X605" s="397">
        <f t="shared" si="127"/>
        <v>3.3290156445120012E-2</v>
      </c>
      <c r="Y605" s="398">
        <f t="shared" si="134"/>
        <v>19.904617000000002</v>
      </c>
      <c r="Z605" s="396">
        <f t="shared" si="135"/>
        <v>1.6645078222559895E-2</v>
      </c>
    </row>
    <row r="606" spans="1:26" ht="15.75">
      <c r="A606" s="320"/>
      <c r="B606" s="24"/>
      <c r="C606" s="372" t="s">
        <v>152</v>
      </c>
      <c r="D606" s="10">
        <v>90</v>
      </c>
      <c r="E606" s="10" t="s">
        <v>14</v>
      </c>
      <c r="F606" s="10">
        <v>180</v>
      </c>
      <c r="G606" s="10" t="s">
        <v>14</v>
      </c>
      <c r="H606" s="10">
        <v>6</v>
      </c>
      <c r="I606" s="10"/>
      <c r="J606" s="10"/>
      <c r="K606" s="61"/>
      <c r="L606" s="435">
        <f t="shared" si="136"/>
        <v>24.061016160000001</v>
      </c>
      <c r="M606" s="436">
        <v>6000</v>
      </c>
      <c r="N606" s="423">
        <f t="shared" si="128"/>
        <v>144.36609695999999</v>
      </c>
      <c r="O606" s="12">
        <v>1</v>
      </c>
      <c r="P606" s="13">
        <v>1</v>
      </c>
      <c r="Q606" s="14">
        <f t="shared" si="129"/>
        <v>1</v>
      </c>
      <c r="R606" s="422">
        <f t="shared" si="130"/>
        <v>6</v>
      </c>
      <c r="S606" s="423">
        <f t="shared" si="131"/>
        <v>144.36609695999999</v>
      </c>
      <c r="T606" s="422">
        <f t="shared" si="132"/>
        <v>22.442942409793883</v>
      </c>
      <c r="U606" s="423">
        <f t="shared" si="133"/>
        <v>3.2399999999999993</v>
      </c>
      <c r="V606" s="317"/>
      <c r="W606" s="322">
        <f t="shared" si="126"/>
        <v>23.090680800000001</v>
      </c>
      <c r="X606" s="397">
        <f t="shared" si="127"/>
        <v>4.0328112227160373E-2</v>
      </c>
      <c r="Y606" s="398">
        <f t="shared" si="134"/>
        <v>23.575848480000001</v>
      </c>
      <c r="Z606" s="396">
        <f t="shared" si="135"/>
        <v>2.0164056113580187E-2</v>
      </c>
    </row>
    <row r="607" spans="1:26" ht="15.75">
      <c r="A607" s="320"/>
      <c r="B607" s="24"/>
      <c r="C607" s="372" t="s">
        <v>152</v>
      </c>
      <c r="D607" s="10">
        <v>90</v>
      </c>
      <c r="E607" s="10" t="s">
        <v>14</v>
      </c>
      <c r="F607" s="10">
        <v>180</v>
      </c>
      <c r="G607" s="10" t="s">
        <v>14</v>
      </c>
      <c r="H607" s="10">
        <v>8</v>
      </c>
      <c r="I607" s="10"/>
      <c r="J607" s="10"/>
      <c r="K607" s="61"/>
      <c r="L607" s="435">
        <f t="shared" si="136"/>
        <v>31.471139839999996</v>
      </c>
      <c r="M607" s="436">
        <v>6000</v>
      </c>
      <c r="N607" s="423">
        <f t="shared" si="128"/>
        <v>188.82683903999995</v>
      </c>
      <c r="O607" s="12">
        <v>1</v>
      </c>
      <c r="P607" s="13">
        <v>1</v>
      </c>
      <c r="Q607" s="14">
        <f t="shared" si="129"/>
        <v>1</v>
      </c>
      <c r="R607" s="422">
        <f t="shared" si="130"/>
        <v>6</v>
      </c>
      <c r="S607" s="423">
        <f t="shared" si="131"/>
        <v>188.82683903999995</v>
      </c>
      <c r="T607" s="422">
        <f t="shared" si="132"/>
        <v>17.15857775553642</v>
      </c>
      <c r="U607" s="423">
        <f t="shared" si="133"/>
        <v>3.2399999999999989</v>
      </c>
      <c r="V607" s="317"/>
      <c r="W607" s="322">
        <f t="shared" si="126"/>
        <v>29.746099199999996</v>
      </c>
      <c r="X607" s="397">
        <f t="shared" si="127"/>
        <v>5.4813414727593157E-2</v>
      </c>
      <c r="Y607" s="398">
        <f t="shared" si="134"/>
        <v>30.608619519999998</v>
      </c>
      <c r="Z607" s="396">
        <f t="shared" si="135"/>
        <v>2.7406707363796468E-2</v>
      </c>
    </row>
    <row r="608" spans="1:26" ht="15.75">
      <c r="A608" s="320"/>
      <c r="B608" s="24"/>
      <c r="C608" s="372" t="s">
        <v>152</v>
      </c>
      <c r="D608" s="10">
        <v>90</v>
      </c>
      <c r="E608" s="10" t="s">
        <v>14</v>
      </c>
      <c r="F608" s="10">
        <v>200</v>
      </c>
      <c r="G608" s="10" t="s">
        <v>14</v>
      </c>
      <c r="H608" s="10">
        <v>2.5</v>
      </c>
      <c r="I608" s="10"/>
      <c r="J608" s="10"/>
      <c r="K608" s="61"/>
      <c r="L608" s="435">
        <f t="shared" si="136"/>
        <v>11.144134749999999</v>
      </c>
      <c r="M608" s="436">
        <v>6000</v>
      </c>
      <c r="N608" s="423">
        <f t="shared" si="128"/>
        <v>66.864808499999995</v>
      </c>
      <c r="O608" s="12">
        <v>1</v>
      </c>
      <c r="P608" s="13">
        <v>1</v>
      </c>
      <c r="Q608" s="14">
        <f t="shared" si="129"/>
        <v>1</v>
      </c>
      <c r="R608" s="422">
        <f t="shared" si="130"/>
        <v>6</v>
      </c>
      <c r="S608" s="423">
        <f t="shared" si="131"/>
        <v>66.864808499999995</v>
      </c>
      <c r="T608" s="422">
        <f t="shared" si="132"/>
        <v>52.045314688966769</v>
      </c>
      <c r="U608" s="423">
        <f t="shared" si="133"/>
        <v>3.48</v>
      </c>
      <c r="V608" s="317"/>
      <c r="W608" s="322">
        <f t="shared" si="126"/>
        <v>10.975673749999999</v>
      </c>
      <c r="X608" s="397">
        <f t="shared" si="127"/>
        <v>1.5116561651410509E-2</v>
      </c>
      <c r="Y608" s="398">
        <f t="shared" si="134"/>
        <v>11.059904249999999</v>
      </c>
      <c r="Z608" s="396">
        <f t="shared" si="135"/>
        <v>7.5582808257051992E-3</v>
      </c>
    </row>
    <row r="609" spans="1:26" ht="15.75">
      <c r="A609" s="320"/>
      <c r="B609" s="24"/>
      <c r="C609" s="372" t="s">
        <v>152</v>
      </c>
      <c r="D609" s="10">
        <v>90</v>
      </c>
      <c r="E609" s="10" t="s">
        <v>14</v>
      </c>
      <c r="F609" s="10">
        <v>200</v>
      </c>
      <c r="G609" s="10" t="s">
        <v>14</v>
      </c>
      <c r="H609" s="10">
        <v>3</v>
      </c>
      <c r="I609" s="10"/>
      <c r="J609" s="10"/>
      <c r="K609" s="61"/>
      <c r="L609" s="435">
        <f t="shared" si="136"/>
        <v>13.31575404</v>
      </c>
      <c r="M609" s="436">
        <v>6000</v>
      </c>
      <c r="N609" s="423">
        <f t="shared" si="128"/>
        <v>79.894524239999996</v>
      </c>
      <c r="O609" s="12">
        <v>1</v>
      </c>
      <c r="P609" s="13">
        <v>1</v>
      </c>
      <c r="Q609" s="14">
        <f t="shared" si="129"/>
        <v>1</v>
      </c>
      <c r="R609" s="422">
        <f t="shared" si="130"/>
        <v>6</v>
      </c>
      <c r="S609" s="423">
        <f t="shared" si="131"/>
        <v>79.894524239999996</v>
      </c>
      <c r="T609" s="422">
        <f t="shared" si="132"/>
        <v>43.557428160485905</v>
      </c>
      <c r="U609" s="423">
        <f t="shared" si="133"/>
        <v>3.4799999999999995</v>
      </c>
      <c r="V609" s="317"/>
      <c r="W609" s="322">
        <f t="shared" si="126"/>
        <v>13.0731702</v>
      </c>
      <c r="X609" s="397">
        <f t="shared" si="127"/>
        <v>1.8217807213266934E-2</v>
      </c>
      <c r="Y609" s="398">
        <f t="shared" si="134"/>
        <v>13.194462120000001</v>
      </c>
      <c r="Z609" s="396">
        <f t="shared" si="135"/>
        <v>9.1089036066334117E-3</v>
      </c>
    </row>
    <row r="610" spans="1:26" ht="15.75">
      <c r="A610" s="320"/>
      <c r="B610" s="24"/>
      <c r="C610" s="372" t="s">
        <v>152</v>
      </c>
      <c r="D610" s="10">
        <v>90</v>
      </c>
      <c r="E610" s="10" t="s">
        <v>14</v>
      </c>
      <c r="F610" s="10">
        <v>200</v>
      </c>
      <c r="G610" s="10" t="s">
        <v>14</v>
      </c>
      <c r="H610" s="10">
        <v>3.5</v>
      </c>
      <c r="I610" s="10"/>
      <c r="J610" s="10"/>
      <c r="K610" s="61"/>
      <c r="L610" s="435">
        <f t="shared" si="136"/>
        <v>15.468304109999998</v>
      </c>
      <c r="M610" s="436">
        <v>6000</v>
      </c>
      <c r="N610" s="423">
        <f t="shared" si="128"/>
        <v>92.80982465999999</v>
      </c>
      <c r="O610" s="12">
        <v>1</v>
      </c>
      <c r="P610" s="13">
        <v>1</v>
      </c>
      <c r="Q610" s="14">
        <f t="shared" si="129"/>
        <v>1</v>
      </c>
      <c r="R610" s="422">
        <f t="shared" si="130"/>
        <v>6</v>
      </c>
      <c r="S610" s="423">
        <f t="shared" si="131"/>
        <v>92.80982465999999</v>
      </c>
      <c r="T610" s="422">
        <f t="shared" si="132"/>
        <v>37.496030325977351</v>
      </c>
      <c r="U610" s="423">
        <f t="shared" si="133"/>
        <v>3.48</v>
      </c>
      <c r="V610" s="317"/>
      <c r="W610" s="322">
        <f t="shared" si="126"/>
        <v>15.138120549999998</v>
      </c>
      <c r="X610" s="397">
        <f t="shared" si="127"/>
        <v>2.1345815136033064E-2</v>
      </c>
      <c r="Y610" s="398">
        <f t="shared" si="134"/>
        <v>15.303212329999999</v>
      </c>
      <c r="Z610" s="396">
        <f t="shared" si="135"/>
        <v>1.0672907568016421E-2</v>
      </c>
    </row>
    <row r="611" spans="1:26" ht="15.75">
      <c r="A611" s="320"/>
      <c r="B611" s="24"/>
      <c r="C611" s="372" t="s">
        <v>152</v>
      </c>
      <c r="D611" s="10">
        <v>90</v>
      </c>
      <c r="E611" s="10" t="s">
        <v>14</v>
      </c>
      <c r="F611" s="10">
        <v>200</v>
      </c>
      <c r="G611" s="10" t="s">
        <v>14</v>
      </c>
      <c r="H611" s="10">
        <v>4</v>
      </c>
      <c r="I611" s="10"/>
      <c r="J611" s="10"/>
      <c r="K611" s="61"/>
      <c r="L611" s="435">
        <f t="shared" si="136"/>
        <v>17.60178496</v>
      </c>
      <c r="M611" s="436">
        <v>6000</v>
      </c>
      <c r="N611" s="423">
        <f t="shared" si="128"/>
        <v>105.61070975999999</v>
      </c>
      <c r="O611" s="12">
        <v>1</v>
      </c>
      <c r="P611" s="13">
        <v>1</v>
      </c>
      <c r="Q611" s="14">
        <f t="shared" si="129"/>
        <v>1</v>
      </c>
      <c r="R611" s="422">
        <f t="shared" si="130"/>
        <v>6</v>
      </c>
      <c r="S611" s="423">
        <f t="shared" si="131"/>
        <v>105.61070975999999</v>
      </c>
      <c r="T611" s="422">
        <f t="shared" si="132"/>
        <v>32.951203603387277</v>
      </c>
      <c r="U611" s="423">
        <f t="shared" si="133"/>
        <v>3.4799999999999995</v>
      </c>
      <c r="V611" s="317"/>
      <c r="W611" s="322">
        <f t="shared" si="126"/>
        <v>17.170524799999999</v>
      </c>
      <c r="X611" s="397">
        <f t="shared" si="127"/>
        <v>2.4500933341705888E-2</v>
      </c>
      <c r="Y611" s="398">
        <f t="shared" si="134"/>
        <v>17.386154879999999</v>
      </c>
      <c r="Z611" s="396">
        <f t="shared" si="135"/>
        <v>1.2250466670852944E-2</v>
      </c>
    </row>
    <row r="612" spans="1:26" ht="15.75">
      <c r="A612" s="320"/>
      <c r="B612" s="24"/>
      <c r="C612" s="372" t="s">
        <v>152</v>
      </c>
      <c r="D612" s="10">
        <v>90</v>
      </c>
      <c r="E612" s="10" t="s">
        <v>14</v>
      </c>
      <c r="F612" s="10">
        <v>200</v>
      </c>
      <c r="G612" s="10" t="s">
        <v>14</v>
      </c>
      <c r="H612" s="10">
        <v>5</v>
      </c>
      <c r="I612" s="10"/>
      <c r="J612" s="10"/>
      <c r="K612" s="61"/>
      <c r="L612" s="435">
        <f t="shared" si="136"/>
        <v>21.811539</v>
      </c>
      <c r="M612" s="436">
        <v>6000</v>
      </c>
      <c r="N612" s="423">
        <f t="shared" si="128"/>
        <v>130.86923400000001</v>
      </c>
      <c r="O612" s="12">
        <v>1</v>
      </c>
      <c r="P612" s="13">
        <v>1</v>
      </c>
      <c r="Q612" s="14">
        <f t="shared" si="129"/>
        <v>1</v>
      </c>
      <c r="R612" s="422">
        <f t="shared" si="130"/>
        <v>6</v>
      </c>
      <c r="S612" s="423">
        <f t="shared" si="131"/>
        <v>130.86923400000001</v>
      </c>
      <c r="T612" s="422">
        <f t="shared" si="132"/>
        <v>26.591429426415072</v>
      </c>
      <c r="U612" s="423">
        <f t="shared" si="133"/>
        <v>3.48</v>
      </c>
      <c r="V612" s="317"/>
      <c r="W612" s="322">
        <f t="shared" si="126"/>
        <v>21.137695000000001</v>
      </c>
      <c r="X612" s="397">
        <f t="shared" si="127"/>
        <v>3.0893922707608934E-2</v>
      </c>
      <c r="Y612" s="398">
        <f t="shared" si="134"/>
        <v>21.474617000000002</v>
      </c>
      <c r="Z612" s="396">
        <f t="shared" si="135"/>
        <v>1.5446961353804411E-2</v>
      </c>
    </row>
    <row r="613" spans="1:26" ht="15.75">
      <c r="A613" s="320"/>
      <c r="B613" s="24"/>
      <c r="C613" s="372" t="s">
        <v>152</v>
      </c>
      <c r="D613" s="10">
        <v>90</v>
      </c>
      <c r="E613" s="10" t="s">
        <v>14</v>
      </c>
      <c r="F613" s="10">
        <v>200</v>
      </c>
      <c r="G613" s="10" t="s">
        <v>14</v>
      </c>
      <c r="H613" s="10">
        <v>6</v>
      </c>
      <c r="I613" s="10"/>
      <c r="J613" s="10"/>
      <c r="K613" s="61"/>
      <c r="L613" s="435">
        <f t="shared" si="136"/>
        <v>25.945016160000002</v>
      </c>
      <c r="M613" s="436">
        <v>6000</v>
      </c>
      <c r="N613" s="423">
        <f t="shared" si="128"/>
        <v>155.67009696</v>
      </c>
      <c r="O613" s="12">
        <v>1</v>
      </c>
      <c r="P613" s="13">
        <v>1</v>
      </c>
      <c r="Q613" s="14">
        <f t="shared" si="129"/>
        <v>1</v>
      </c>
      <c r="R613" s="422">
        <f t="shared" si="130"/>
        <v>6</v>
      </c>
      <c r="S613" s="423">
        <f t="shared" si="131"/>
        <v>155.67009696</v>
      </c>
      <c r="T613" s="422">
        <f t="shared" si="132"/>
        <v>22.354967768114118</v>
      </c>
      <c r="U613" s="423">
        <f t="shared" si="133"/>
        <v>3.4799999999999995</v>
      </c>
      <c r="V613" s="317"/>
      <c r="W613" s="322">
        <f t="shared" si="126"/>
        <v>24.974680800000002</v>
      </c>
      <c r="X613" s="397">
        <f t="shared" si="127"/>
        <v>3.7399682236312737E-2</v>
      </c>
      <c r="Y613" s="398">
        <f t="shared" si="134"/>
        <v>25.459848480000002</v>
      </c>
      <c r="Z613" s="396">
        <f t="shared" si="135"/>
        <v>1.8699841118156368E-2</v>
      </c>
    </row>
    <row r="614" spans="1:26" ht="15.75">
      <c r="A614" s="320"/>
      <c r="B614" s="24"/>
      <c r="C614" s="372" t="s">
        <v>152</v>
      </c>
      <c r="D614" s="10">
        <v>90</v>
      </c>
      <c r="E614" s="10" t="s">
        <v>14</v>
      </c>
      <c r="F614" s="10">
        <v>200</v>
      </c>
      <c r="G614" s="10" t="s">
        <v>14</v>
      </c>
      <c r="H614" s="10">
        <v>8</v>
      </c>
      <c r="I614" s="10"/>
      <c r="J614" s="10"/>
      <c r="K614" s="61"/>
      <c r="L614" s="435">
        <f t="shared" si="136"/>
        <v>33.98313984</v>
      </c>
      <c r="M614" s="436">
        <v>6000</v>
      </c>
      <c r="N614" s="423">
        <f t="shared" si="128"/>
        <v>203.89883903999998</v>
      </c>
      <c r="O614" s="12">
        <v>1</v>
      </c>
      <c r="P614" s="13">
        <v>1</v>
      </c>
      <c r="Q614" s="14">
        <f t="shared" si="129"/>
        <v>1</v>
      </c>
      <c r="R614" s="422">
        <f t="shared" si="130"/>
        <v>6</v>
      </c>
      <c r="S614" s="423">
        <f t="shared" si="131"/>
        <v>203.89883903999998</v>
      </c>
      <c r="T614" s="422">
        <f t="shared" si="132"/>
        <v>17.067286976152467</v>
      </c>
      <c r="U614" s="423">
        <f t="shared" si="133"/>
        <v>3.48</v>
      </c>
      <c r="V614" s="317"/>
      <c r="W614" s="322">
        <f t="shared" si="126"/>
        <v>32.258099200000004</v>
      </c>
      <c r="X614" s="397">
        <f t="shared" si="127"/>
        <v>5.0761661462768393E-2</v>
      </c>
      <c r="Y614" s="398">
        <f t="shared" si="134"/>
        <v>33.120619519999998</v>
      </c>
      <c r="Z614" s="396">
        <f t="shared" si="135"/>
        <v>2.5380830731384307E-2</v>
      </c>
    </row>
    <row r="615" spans="1:26" ht="15.75">
      <c r="A615" s="320"/>
      <c r="B615" s="24"/>
      <c r="C615" s="372" t="s">
        <v>152</v>
      </c>
      <c r="D615" s="10">
        <v>90</v>
      </c>
      <c r="E615" s="10" t="s">
        <v>14</v>
      </c>
      <c r="F615" s="10">
        <v>220</v>
      </c>
      <c r="G615" s="10" t="s">
        <v>14</v>
      </c>
      <c r="H615" s="10">
        <v>2.5</v>
      </c>
      <c r="I615" s="10"/>
      <c r="J615" s="10"/>
      <c r="K615" s="61"/>
      <c r="L615" s="435">
        <f t="shared" si="136"/>
        <v>11.929134749999999</v>
      </c>
      <c r="M615" s="436">
        <v>6000</v>
      </c>
      <c r="N615" s="423">
        <f t="shared" si="128"/>
        <v>71.574808500000003</v>
      </c>
      <c r="O615" s="12">
        <v>1</v>
      </c>
      <c r="P615" s="13">
        <v>1</v>
      </c>
      <c r="Q615" s="14">
        <f t="shared" si="129"/>
        <v>1</v>
      </c>
      <c r="R615" s="422">
        <f t="shared" si="130"/>
        <v>6</v>
      </c>
      <c r="S615" s="423">
        <f t="shared" si="131"/>
        <v>71.574808500000003</v>
      </c>
      <c r="T615" s="422">
        <f t="shared" si="132"/>
        <v>51.973593474581214</v>
      </c>
      <c r="U615" s="423">
        <f t="shared" si="133"/>
        <v>3.72</v>
      </c>
      <c r="V615" s="317"/>
      <c r="W615" s="322">
        <f t="shared" si="126"/>
        <v>11.760673749999999</v>
      </c>
      <c r="X615" s="397">
        <f t="shared" si="127"/>
        <v>1.4121812145679757E-2</v>
      </c>
      <c r="Y615" s="398">
        <f t="shared" si="134"/>
        <v>11.844904249999999</v>
      </c>
      <c r="Z615" s="396">
        <f t="shared" si="135"/>
        <v>7.0609060728399342E-3</v>
      </c>
    </row>
    <row r="616" spans="1:26" ht="15.75">
      <c r="A616" s="320"/>
      <c r="B616" s="24"/>
      <c r="C616" s="372" t="s">
        <v>152</v>
      </c>
      <c r="D616" s="10">
        <v>90</v>
      </c>
      <c r="E616" s="10" t="s">
        <v>14</v>
      </c>
      <c r="F616" s="10">
        <v>220</v>
      </c>
      <c r="G616" s="10" t="s">
        <v>14</v>
      </c>
      <c r="H616" s="10">
        <v>3</v>
      </c>
      <c r="I616" s="10"/>
      <c r="J616" s="10"/>
      <c r="K616" s="61"/>
      <c r="L616" s="435">
        <f t="shared" si="136"/>
        <v>14.25775404</v>
      </c>
      <c r="M616" s="436">
        <v>6000</v>
      </c>
      <c r="N616" s="423">
        <f t="shared" si="128"/>
        <v>85.546524239999997</v>
      </c>
      <c r="O616" s="12">
        <v>1</v>
      </c>
      <c r="P616" s="13">
        <v>1</v>
      </c>
      <c r="Q616" s="14">
        <f t="shared" si="129"/>
        <v>1</v>
      </c>
      <c r="R616" s="422">
        <f t="shared" si="130"/>
        <v>6</v>
      </c>
      <c r="S616" s="423">
        <f t="shared" si="131"/>
        <v>85.546524239999997</v>
      </c>
      <c r="T616" s="422">
        <f t="shared" si="132"/>
        <v>43.485109804853948</v>
      </c>
      <c r="U616" s="423">
        <f t="shared" si="133"/>
        <v>3.72</v>
      </c>
      <c r="V616" s="317"/>
      <c r="W616" s="322">
        <f t="shared" si="126"/>
        <v>14.0151702</v>
      </c>
      <c r="X616" s="397">
        <f t="shared" si="127"/>
        <v>1.7014169224650155E-2</v>
      </c>
      <c r="Y616" s="398">
        <f t="shared" si="134"/>
        <v>14.136462120000001</v>
      </c>
      <c r="Z616" s="396">
        <f t="shared" si="135"/>
        <v>8.5070846123250776E-3</v>
      </c>
    </row>
    <row r="617" spans="1:26" ht="15.75">
      <c r="A617" s="320"/>
      <c r="B617" s="24"/>
      <c r="C617" s="372" t="s">
        <v>152</v>
      </c>
      <c r="D617" s="10">
        <v>90</v>
      </c>
      <c r="E617" s="10" t="s">
        <v>14</v>
      </c>
      <c r="F617" s="10">
        <v>220</v>
      </c>
      <c r="G617" s="10" t="s">
        <v>14</v>
      </c>
      <c r="H617" s="10">
        <v>3.5</v>
      </c>
      <c r="I617" s="10"/>
      <c r="J617" s="10"/>
      <c r="K617" s="61"/>
      <c r="L617" s="435">
        <f t="shared" si="136"/>
        <v>16.567304109999998</v>
      </c>
      <c r="M617" s="436">
        <v>6000</v>
      </c>
      <c r="N617" s="423">
        <f t="shared" si="128"/>
        <v>99.403824659999984</v>
      </c>
      <c r="O617" s="12">
        <v>1</v>
      </c>
      <c r="P617" s="13">
        <v>1</v>
      </c>
      <c r="Q617" s="14">
        <f t="shared" si="129"/>
        <v>1</v>
      </c>
      <c r="R617" s="422">
        <f t="shared" si="130"/>
        <v>6</v>
      </c>
      <c r="S617" s="423">
        <f t="shared" si="131"/>
        <v>99.403824659999984</v>
      </c>
      <c r="T617" s="422">
        <f t="shared" si="132"/>
        <v>37.423107337407359</v>
      </c>
      <c r="U617" s="423">
        <f t="shared" si="133"/>
        <v>3.72</v>
      </c>
      <c r="V617" s="317"/>
      <c r="W617" s="322">
        <f t="shared" si="126"/>
        <v>16.237120549999997</v>
      </c>
      <c r="X617" s="397">
        <f t="shared" si="127"/>
        <v>1.992983033375384E-2</v>
      </c>
      <c r="Y617" s="398">
        <f t="shared" si="134"/>
        <v>16.402212329999998</v>
      </c>
      <c r="Z617" s="396">
        <f t="shared" si="135"/>
        <v>9.9649151668769198E-3</v>
      </c>
    </row>
    <row r="618" spans="1:26" ht="15.75">
      <c r="A618" s="320"/>
      <c r="B618" s="24"/>
      <c r="C618" s="372" t="s">
        <v>152</v>
      </c>
      <c r="D618" s="10">
        <v>90</v>
      </c>
      <c r="E618" s="10" t="s">
        <v>14</v>
      </c>
      <c r="F618" s="10">
        <v>220</v>
      </c>
      <c r="G618" s="10" t="s">
        <v>14</v>
      </c>
      <c r="H618" s="10">
        <v>4</v>
      </c>
      <c r="I618" s="10"/>
      <c r="J618" s="10"/>
      <c r="K618" s="61"/>
      <c r="L618" s="435">
        <f t="shared" si="136"/>
        <v>18.85778496</v>
      </c>
      <c r="M618" s="436">
        <v>6000</v>
      </c>
      <c r="N618" s="423">
        <f t="shared" si="128"/>
        <v>113.14670975999999</v>
      </c>
      <c r="O618" s="12">
        <v>1</v>
      </c>
      <c r="P618" s="13">
        <v>1</v>
      </c>
      <c r="Q618" s="14">
        <f t="shared" si="129"/>
        <v>1</v>
      </c>
      <c r="R618" s="422">
        <f t="shared" si="130"/>
        <v>6</v>
      </c>
      <c r="S618" s="423">
        <f t="shared" si="131"/>
        <v>113.14670975999999</v>
      </c>
      <c r="T618" s="422">
        <f t="shared" si="132"/>
        <v>32.877668364291289</v>
      </c>
      <c r="U618" s="423">
        <f t="shared" si="133"/>
        <v>3.72</v>
      </c>
      <c r="V618" s="317"/>
      <c r="W618" s="322">
        <f t="shared" si="126"/>
        <v>18.426524799999999</v>
      </c>
      <c r="X618" s="397">
        <f t="shared" si="127"/>
        <v>2.2869078256792297E-2</v>
      </c>
      <c r="Y618" s="398">
        <f t="shared" si="134"/>
        <v>18.64215488</v>
      </c>
      <c r="Z618" s="396">
        <f t="shared" si="135"/>
        <v>1.1434539128396093E-2</v>
      </c>
    </row>
    <row r="619" spans="1:26" ht="15.75">
      <c r="A619" s="320"/>
      <c r="B619" s="24"/>
      <c r="C619" s="372" t="s">
        <v>152</v>
      </c>
      <c r="D619" s="10">
        <v>90</v>
      </c>
      <c r="E619" s="10" t="s">
        <v>14</v>
      </c>
      <c r="F619" s="10">
        <v>220</v>
      </c>
      <c r="G619" s="10" t="s">
        <v>14</v>
      </c>
      <c r="H619" s="10">
        <v>5</v>
      </c>
      <c r="I619" s="10"/>
      <c r="J619" s="10"/>
      <c r="K619" s="61"/>
      <c r="L619" s="435">
        <f t="shared" si="136"/>
        <v>23.381539</v>
      </c>
      <c r="M619" s="436">
        <v>6000</v>
      </c>
      <c r="N619" s="423">
        <f t="shared" si="128"/>
        <v>140.28923399999999</v>
      </c>
      <c r="O619" s="12">
        <v>1</v>
      </c>
      <c r="P619" s="13">
        <v>1</v>
      </c>
      <c r="Q619" s="14">
        <f t="shared" si="129"/>
        <v>1</v>
      </c>
      <c r="R619" s="422">
        <f t="shared" si="130"/>
        <v>6</v>
      </c>
      <c r="S619" s="423">
        <f t="shared" si="131"/>
        <v>140.28923399999999</v>
      </c>
      <c r="T619" s="422">
        <f t="shared" si="132"/>
        <v>26.516646316566245</v>
      </c>
      <c r="U619" s="423">
        <f t="shared" si="133"/>
        <v>3.72</v>
      </c>
      <c r="V619" s="317"/>
      <c r="W619" s="322">
        <f t="shared" si="126"/>
        <v>22.707695000000001</v>
      </c>
      <c r="X619" s="397">
        <f t="shared" si="127"/>
        <v>2.881948874280682E-2</v>
      </c>
      <c r="Y619" s="398">
        <f t="shared" si="134"/>
        <v>23.044617000000002</v>
      </c>
      <c r="Z619" s="396">
        <f t="shared" si="135"/>
        <v>1.4409744371403299E-2</v>
      </c>
    </row>
    <row r="620" spans="1:26" ht="15.75">
      <c r="A620" s="320"/>
      <c r="B620" s="24"/>
      <c r="C620" s="372" t="s">
        <v>152</v>
      </c>
      <c r="D620" s="10">
        <v>90</v>
      </c>
      <c r="E620" s="10" t="s">
        <v>14</v>
      </c>
      <c r="F620" s="10">
        <v>220</v>
      </c>
      <c r="G620" s="10" t="s">
        <v>14</v>
      </c>
      <c r="H620" s="10">
        <v>6</v>
      </c>
      <c r="I620" s="10"/>
      <c r="J620" s="10"/>
      <c r="K620" s="61"/>
      <c r="L620" s="435">
        <f t="shared" si="136"/>
        <v>27.829016160000002</v>
      </c>
      <c r="M620" s="436">
        <v>6000</v>
      </c>
      <c r="N620" s="423">
        <f t="shared" si="128"/>
        <v>166.97409696000003</v>
      </c>
      <c r="O620" s="12">
        <v>1</v>
      </c>
      <c r="P620" s="13">
        <v>1</v>
      </c>
      <c r="Q620" s="14">
        <f t="shared" si="129"/>
        <v>1</v>
      </c>
      <c r="R620" s="422">
        <f t="shared" si="130"/>
        <v>6</v>
      </c>
      <c r="S620" s="423">
        <f t="shared" si="131"/>
        <v>166.97409696000003</v>
      </c>
      <c r="T620" s="422">
        <f t="shared" si="132"/>
        <v>22.27890473868624</v>
      </c>
      <c r="U620" s="423">
        <f t="shared" si="133"/>
        <v>3.7200000000000006</v>
      </c>
      <c r="V620" s="317"/>
      <c r="W620" s="322">
        <f t="shared" si="126"/>
        <v>26.858680800000002</v>
      </c>
      <c r="X620" s="397">
        <f t="shared" si="127"/>
        <v>3.4867756532288463E-2</v>
      </c>
      <c r="Y620" s="398">
        <f t="shared" si="134"/>
        <v>27.343848480000002</v>
      </c>
      <c r="Z620" s="396">
        <f t="shared" si="135"/>
        <v>1.7433878266144176E-2</v>
      </c>
    </row>
    <row r="621" spans="1:26" ht="15.75">
      <c r="A621" s="320"/>
      <c r="B621" s="24"/>
      <c r="C621" s="372" t="s">
        <v>152</v>
      </c>
      <c r="D621" s="10">
        <v>90</v>
      </c>
      <c r="E621" s="10" t="s">
        <v>14</v>
      </c>
      <c r="F621" s="10">
        <v>220</v>
      </c>
      <c r="G621" s="10" t="s">
        <v>14</v>
      </c>
      <c r="H621" s="10">
        <v>8</v>
      </c>
      <c r="I621" s="10"/>
      <c r="J621" s="10"/>
      <c r="K621" s="61"/>
      <c r="L621" s="435">
        <f t="shared" si="136"/>
        <v>36.49513984</v>
      </c>
      <c r="M621" s="436">
        <v>6000</v>
      </c>
      <c r="N621" s="423">
        <f t="shared" si="128"/>
        <v>218.97083903999999</v>
      </c>
      <c r="O621" s="12">
        <v>1</v>
      </c>
      <c r="P621" s="13">
        <v>1</v>
      </c>
      <c r="Q621" s="14">
        <f t="shared" si="129"/>
        <v>1</v>
      </c>
      <c r="R621" s="422">
        <f t="shared" si="130"/>
        <v>6</v>
      </c>
      <c r="S621" s="423">
        <f t="shared" si="131"/>
        <v>218.97083903999999</v>
      </c>
      <c r="T621" s="422">
        <f t="shared" si="132"/>
        <v>16.988563483197218</v>
      </c>
      <c r="U621" s="423">
        <f t="shared" si="133"/>
        <v>3.7199999999999998</v>
      </c>
      <c r="V621" s="317"/>
      <c r="W621" s="322">
        <f t="shared" si="126"/>
        <v>34.770099200000004</v>
      </c>
      <c r="X621" s="397">
        <f t="shared" si="127"/>
        <v>4.7267681328605038E-2</v>
      </c>
      <c r="Y621" s="398">
        <f t="shared" si="134"/>
        <v>35.632619519999999</v>
      </c>
      <c r="Z621" s="396">
        <f t="shared" si="135"/>
        <v>2.363384066430263E-2</v>
      </c>
    </row>
    <row r="622" spans="1:26" ht="15.75">
      <c r="A622" s="320"/>
      <c r="B622" s="24"/>
      <c r="C622" s="372" t="s">
        <v>152</v>
      </c>
      <c r="D622" s="10">
        <v>90</v>
      </c>
      <c r="E622" s="10" t="s">
        <v>14</v>
      </c>
      <c r="F622" s="10">
        <v>240</v>
      </c>
      <c r="G622" s="10" t="s">
        <v>14</v>
      </c>
      <c r="H622" s="10">
        <v>2.5</v>
      </c>
      <c r="I622" s="10"/>
      <c r="J622" s="10"/>
      <c r="K622" s="61"/>
      <c r="L622" s="435">
        <f t="shared" si="136"/>
        <v>12.714134749999999</v>
      </c>
      <c r="M622" s="436">
        <v>6000</v>
      </c>
      <c r="N622" s="423">
        <f t="shared" si="128"/>
        <v>76.284808499999997</v>
      </c>
      <c r="O622" s="12">
        <v>1</v>
      </c>
      <c r="P622" s="13">
        <v>1</v>
      </c>
      <c r="Q622" s="14">
        <f t="shared" si="129"/>
        <v>1</v>
      </c>
      <c r="R622" s="422">
        <f t="shared" si="130"/>
        <v>6</v>
      </c>
      <c r="S622" s="423">
        <f t="shared" si="131"/>
        <v>76.284808499999997</v>
      </c>
      <c r="T622" s="422">
        <f t="shared" si="132"/>
        <v>51.910728726545862</v>
      </c>
      <c r="U622" s="423">
        <f t="shared" si="133"/>
        <v>3.96</v>
      </c>
      <c r="V622" s="317"/>
      <c r="W622" s="322">
        <f t="shared" si="126"/>
        <v>12.545673749999999</v>
      </c>
      <c r="X622" s="397">
        <f t="shared" si="127"/>
        <v>1.32498988969737E-2</v>
      </c>
      <c r="Y622" s="398">
        <f t="shared" si="134"/>
        <v>12.629904249999999</v>
      </c>
      <c r="Z622" s="396">
        <f t="shared" si="135"/>
        <v>6.6249494484869054E-3</v>
      </c>
    </row>
    <row r="623" spans="1:26" ht="15.75">
      <c r="A623" s="320"/>
      <c r="B623" s="24"/>
      <c r="C623" s="372" t="s">
        <v>152</v>
      </c>
      <c r="D623" s="10">
        <v>90</v>
      </c>
      <c r="E623" s="10" t="s">
        <v>14</v>
      </c>
      <c r="F623" s="10">
        <v>240</v>
      </c>
      <c r="G623" s="10" t="s">
        <v>14</v>
      </c>
      <c r="H623" s="10">
        <v>3</v>
      </c>
      <c r="I623" s="10"/>
      <c r="J623" s="10"/>
      <c r="K623" s="61"/>
      <c r="L623" s="435">
        <f t="shared" si="136"/>
        <v>15.199754039999998</v>
      </c>
      <c r="M623" s="436">
        <v>6000</v>
      </c>
      <c r="N623" s="423">
        <f t="shared" si="128"/>
        <v>91.198524239999983</v>
      </c>
      <c r="O623" s="12">
        <v>1</v>
      </c>
      <c r="P623" s="13">
        <v>1</v>
      </c>
      <c r="Q623" s="14">
        <f t="shared" si="129"/>
        <v>1</v>
      </c>
      <c r="R623" s="422">
        <f t="shared" si="130"/>
        <v>6</v>
      </c>
      <c r="S623" s="423">
        <f t="shared" si="131"/>
        <v>91.198524239999983</v>
      </c>
      <c r="T623" s="422">
        <f t="shared" si="132"/>
        <v>43.42175526413979</v>
      </c>
      <c r="U623" s="423">
        <f t="shared" si="133"/>
        <v>3.9599999999999995</v>
      </c>
      <c r="V623" s="317"/>
      <c r="W623" s="322">
        <f t="shared" si="126"/>
        <v>14.957170199999998</v>
      </c>
      <c r="X623" s="397">
        <f t="shared" si="127"/>
        <v>1.5959721411386685E-2</v>
      </c>
      <c r="Y623" s="398">
        <f t="shared" si="134"/>
        <v>15.078462119999999</v>
      </c>
      <c r="Z623" s="396">
        <f t="shared" si="135"/>
        <v>7.9798607056933424E-3</v>
      </c>
    </row>
    <row r="624" spans="1:26" ht="15.75">
      <c r="A624" s="320"/>
      <c r="B624" s="24"/>
      <c r="C624" s="372" t="s">
        <v>152</v>
      </c>
      <c r="D624" s="10">
        <v>90</v>
      </c>
      <c r="E624" s="10" t="s">
        <v>14</v>
      </c>
      <c r="F624" s="10">
        <v>240</v>
      </c>
      <c r="G624" s="10" t="s">
        <v>14</v>
      </c>
      <c r="H624" s="10">
        <v>3.5</v>
      </c>
      <c r="I624" s="10"/>
      <c r="J624" s="10"/>
      <c r="K624" s="61"/>
      <c r="L624" s="435">
        <f t="shared" si="136"/>
        <v>17.666304109999999</v>
      </c>
      <c r="M624" s="436">
        <v>6000</v>
      </c>
      <c r="N624" s="423">
        <f t="shared" si="128"/>
        <v>105.99782465999999</v>
      </c>
      <c r="O624" s="12">
        <v>1</v>
      </c>
      <c r="P624" s="13">
        <v>1</v>
      </c>
      <c r="Q624" s="14">
        <f t="shared" si="129"/>
        <v>1</v>
      </c>
      <c r="R624" s="422">
        <f t="shared" si="130"/>
        <v>6</v>
      </c>
      <c r="S624" s="423">
        <f t="shared" si="131"/>
        <v>105.99782465999999</v>
      </c>
      <c r="T624" s="422">
        <f t="shared" si="132"/>
        <v>37.3592572555347</v>
      </c>
      <c r="U624" s="423">
        <f t="shared" si="133"/>
        <v>3.9599999999999995</v>
      </c>
      <c r="V624" s="317"/>
      <c r="W624" s="322">
        <f t="shared" si="126"/>
        <v>17.336120549999997</v>
      </c>
      <c r="X624" s="397">
        <f t="shared" si="127"/>
        <v>1.8690019029679261E-2</v>
      </c>
      <c r="Y624" s="398">
        <f t="shared" si="134"/>
        <v>17.501212329999998</v>
      </c>
      <c r="Z624" s="396">
        <f t="shared" si="135"/>
        <v>9.3450095148396306E-3</v>
      </c>
    </row>
    <row r="625" spans="1:26" ht="15.75">
      <c r="A625" s="320"/>
      <c r="B625" s="24"/>
      <c r="C625" s="372" t="s">
        <v>152</v>
      </c>
      <c r="D625" s="10">
        <v>90</v>
      </c>
      <c r="E625" s="10" t="s">
        <v>14</v>
      </c>
      <c r="F625" s="10">
        <v>240</v>
      </c>
      <c r="G625" s="10" t="s">
        <v>14</v>
      </c>
      <c r="H625" s="10">
        <v>4</v>
      </c>
      <c r="I625" s="10"/>
      <c r="J625" s="10"/>
      <c r="K625" s="61"/>
      <c r="L625" s="435">
        <f t="shared" si="136"/>
        <v>20.11378496</v>
      </c>
      <c r="M625" s="436">
        <v>6000</v>
      </c>
      <c r="N625" s="423">
        <f t="shared" si="128"/>
        <v>120.68270975999999</v>
      </c>
      <c r="O625" s="12">
        <v>1</v>
      </c>
      <c r="P625" s="13">
        <v>1</v>
      </c>
      <c r="Q625" s="14">
        <f t="shared" si="129"/>
        <v>1</v>
      </c>
      <c r="R625" s="422">
        <f t="shared" si="130"/>
        <v>6</v>
      </c>
      <c r="S625" s="423">
        <f t="shared" si="131"/>
        <v>120.68270975999999</v>
      </c>
      <c r="T625" s="422">
        <f t="shared" si="132"/>
        <v>32.813316902439432</v>
      </c>
      <c r="U625" s="423">
        <f t="shared" si="133"/>
        <v>3.96</v>
      </c>
      <c r="V625" s="317"/>
      <c r="W625" s="322">
        <f t="shared" si="126"/>
        <v>19.682524799999999</v>
      </c>
      <c r="X625" s="397">
        <f t="shared" si="127"/>
        <v>2.1441024693146571E-2</v>
      </c>
      <c r="Y625" s="398">
        <f t="shared" si="134"/>
        <v>19.89815488</v>
      </c>
      <c r="Z625" s="396">
        <f t="shared" si="135"/>
        <v>1.0720512346573341E-2</v>
      </c>
    </row>
    <row r="626" spans="1:26" ht="15.75">
      <c r="A626" s="320"/>
      <c r="B626" s="24"/>
      <c r="C626" s="372" t="s">
        <v>152</v>
      </c>
      <c r="D626" s="10">
        <v>90</v>
      </c>
      <c r="E626" s="10" t="s">
        <v>14</v>
      </c>
      <c r="F626" s="10">
        <v>240</v>
      </c>
      <c r="G626" s="10" t="s">
        <v>14</v>
      </c>
      <c r="H626" s="10">
        <v>5</v>
      </c>
      <c r="I626" s="10"/>
      <c r="J626" s="10"/>
      <c r="K626" s="61"/>
      <c r="L626" s="435">
        <f t="shared" si="136"/>
        <v>24.951539</v>
      </c>
      <c r="M626" s="436">
        <v>6000</v>
      </c>
      <c r="N626" s="423">
        <f t="shared" si="128"/>
        <v>149.70923400000001</v>
      </c>
      <c r="O626" s="12">
        <v>1</v>
      </c>
      <c r="P626" s="13">
        <v>1</v>
      </c>
      <c r="Q626" s="14">
        <f t="shared" si="129"/>
        <v>1</v>
      </c>
      <c r="R626" s="422">
        <f t="shared" si="130"/>
        <v>6</v>
      </c>
      <c r="S626" s="423">
        <f t="shared" si="131"/>
        <v>149.70923400000001</v>
      </c>
      <c r="T626" s="422">
        <f t="shared" si="132"/>
        <v>26.451274207975707</v>
      </c>
      <c r="U626" s="423">
        <f t="shared" si="133"/>
        <v>3.96</v>
      </c>
      <c r="V626" s="317"/>
      <c r="W626" s="322">
        <f t="shared" si="126"/>
        <v>24.277695000000001</v>
      </c>
      <c r="X626" s="397">
        <f t="shared" si="127"/>
        <v>2.7006109723332061E-2</v>
      </c>
      <c r="Y626" s="398">
        <f t="shared" si="134"/>
        <v>24.614617000000003</v>
      </c>
      <c r="Z626" s="396">
        <f t="shared" si="135"/>
        <v>1.350305486166592E-2</v>
      </c>
    </row>
    <row r="627" spans="1:26" ht="15.75">
      <c r="A627" s="320"/>
      <c r="B627" s="24"/>
      <c r="C627" s="372" t="s">
        <v>152</v>
      </c>
      <c r="D627" s="10">
        <v>90</v>
      </c>
      <c r="E627" s="10" t="s">
        <v>14</v>
      </c>
      <c r="F627" s="10">
        <v>240</v>
      </c>
      <c r="G627" s="10" t="s">
        <v>14</v>
      </c>
      <c r="H627" s="10">
        <v>6</v>
      </c>
      <c r="I627" s="10"/>
      <c r="J627" s="10"/>
      <c r="K627" s="61"/>
      <c r="L627" s="435">
        <f t="shared" si="136"/>
        <v>29.713016159999999</v>
      </c>
      <c r="M627" s="436">
        <v>6000</v>
      </c>
      <c r="N627" s="423">
        <f t="shared" si="128"/>
        <v>178.27809696</v>
      </c>
      <c r="O627" s="12">
        <v>1</v>
      </c>
      <c r="P627" s="13">
        <v>1</v>
      </c>
      <c r="Q627" s="14">
        <f t="shared" si="129"/>
        <v>1</v>
      </c>
      <c r="R627" s="422">
        <f t="shared" si="130"/>
        <v>6</v>
      </c>
      <c r="S627" s="423">
        <f t="shared" si="131"/>
        <v>178.27809696</v>
      </c>
      <c r="T627" s="422">
        <f t="shared" si="132"/>
        <v>22.212487498610106</v>
      </c>
      <c r="U627" s="423">
        <f t="shared" si="133"/>
        <v>3.9600000000000004</v>
      </c>
      <c r="V627" s="317"/>
      <c r="W627" s="322">
        <f t="shared" si="126"/>
        <v>28.742680799999995</v>
      </c>
      <c r="X627" s="397">
        <f t="shared" si="127"/>
        <v>3.265691220221123E-2</v>
      </c>
      <c r="Y627" s="398">
        <f t="shared" si="134"/>
        <v>29.227848479999999</v>
      </c>
      <c r="Z627" s="396">
        <f t="shared" si="135"/>
        <v>1.632845610110556E-2</v>
      </c>
    </row>
    <row r="628" spans="1:26" ht="15.75">
      <c r="A628" s="320"/>
      <c r="B628" s="24"/>
      <c r="C628" s="372" t="s">
        <v>152</v>
      </c>
      <c r="D628" s="10">
        <v>90</v>
      </c>
      <c r="E628" s="10" t="s">
        <v>14</v>
      </c>
      <c r="F628" s="10">
        <v>240</v>
      </c>
      <c r="G628" s="10" t="s">
        <v>14</v>
      </c>
      <c r="H628" s="10">
        <v>8</v>
      </c>
      <c r="I628" s="10"/>
      <c r="J628" s="10"/>
      <c r="K628" s="61"/>
      <c r="L628" s="435">
        <f t="shared" si="136"/>
        <v>39.007139840000001</v>
      </c>
      <c r="M628" s="436">
        <v>6000</v>
      </c>
      <c r="N628" s="423">
        <f t="shared" si="128"/>
        <v>234.04283903999999</v>
      </c>
      <c r="O628" s="12">
        <v>1</v>
      </c>
      <c r="P628" s="13">
        <v>1</v>
      </c>
      <c r="Q628" s="14">
        <f t="shared" si="129"/>
        <v>1</v>
      </c>
      <c r="R628" s="422">
        <f t="shared" si="130"/>
        <v>6</v>
      </c>
      <c r="S628" s="423">
        <f t="shared" si="131"/>
        <v>234.04283903999999</v>
      </c>
      <c r="T628" s="422">
        <f t="shared" si="132"/>
        <v>16.919979334737093</v>
      </c>
      <c r="U628" s="423">
        <f t="shared" si="133"/>
        <v>3.9599999999999995</v>
      </c>
      <c r="V628" s="317"/>
      <c r="W628" s="322">
        <f t="shared" si="126"/>
        <v>37.282099200000005</v>
      </c>
      <c r="X628" s="397">
        <f t="shared" si="127"/>
        <v>4.4223715121790241E-2</v>
      </c>
      <c r="Y628" s="398">
        <f t="shared" si="134"/>
        <v>38.144619519999999</v>
      </c>
      <c r="Z628" s="396">
        <f t="shared" si="135"/>
        <v>2.2111857560895176E-2</v>
      </c>
    </row>
    <row r="629" spans="1:26" ht="15.75">
      <c r="A629" s="320"/>
      <c r="B629" s="24"/>
      <c r="C629" s="372" t="s">
        <v>152</v>
      </c>
      <c r="D629" s="10">
        <v>90</v>
      </c>
      <c r="E629" s="10" t="s">
        <v>14</v>
      </c>
      <c r="F629" s="10">
        <v>260</v>
      </c>
      <c r="G629" s="10" t="s">
        <v>14</v>
      </c>
      <c r="H629" s="10">
        <v>2.5</v>
      </c>
      <c r="I629" s="10"/>
      <c r="J629" s="10"/>
      <c r="K629" s="61"/>
      <c r="L629" s="435">
        <f t="shared" si="136"/>
        <v>13.49913475</v>
      </c>
      <c r="M629" s="436">
        <v>6000</v>
      </c>
      <c r="N629" s="423">
        <f t="shared" si="128"/>
        <v>80.994808500000005</v>
      </c>
      <c r="O629" s="12">
        <v>1</v>
      </c>
      <c r="P629" s="13">
        <v>1</v>
      </c>
      <c r="Q629" s="14">
        <f t="shared" si="129"/>
        <v>1</v>
      </c>
      <c r="R629" s="422">
        <f t="shared" si="130"/>
        <v>6</v>
      </c>
      <c r="S629" s="423">
        <f t="shared" si="131"/>
        <v>80.994808500000005</v>
      </c>
      <c r="T629" s="422">
        <f t="shared" si="132"/>
        <v>51.855175384481591</v>
      </c>
      <c r="U629" s="423">
        <f t="shared" si="133"/>
        <v>4.2000000000000011</v>
      </c>
      <c r="V629" s="317"/>
      <c r="W629" s="322">
        <f t="shared" si="126"/>
        <v>13.330673749999999</v>
      </c>
      <c r="X629" s="397">
        <f t="shared" si="127"/>
        <v>1.247939242920737E-2</v>
      </c>
      <c r="Y629" s="398">
        <f t="shared" si="134"/>
        <v>13.414904249999999</v>
      </c>
      <c r="Z629" s="396">
        <f t="shared" si="135"/>
        <v>6.2396962146037405E-3</v>
      </c>
    </row>
    <row r="630" spans="1:26" ht="15.75">
      <c r="A630" s="320"/>
      <c r="B630" s="24"/>
      <c r="C630" s="372" t="s">
        <v>152</v>
      </c>
      <c r="D630" s="10">
        <v>90</v>
      </c>
      <c r="E630" s="10" t="s">
        <v>14</v>
      </c>
      <c r="F630" s="10">
        <v>260</v>
      </c>
      <c r="G630" s="10" t="s">
        <v>14</v>
      </c>
      <c r="H630" s="10">
        <v>3</v>
      </c>
      <c r="I630" s="10"/>
      <c r="J630" s="10"/>
      <c r="K630" s="61"/>
      <c r="L630" s="435">
        <f t="shared" si="136"/>
        <v>16.141754040000002</v>
      </c>
      <c r="M630" s="436">
        <v>6000</v>
      </c>
      <c r="N630" s="423">
        <f t="shared" si="128"/>
        <v>96.850524240000013</v>
      </c>
      <c r="O630" s="12">
        <v>1</v>
      </c>
      <c r="P630" s="13">
        <v>1</v>
      </c>
      <c r="Q630" s="14">
        <f t="shared" si="129"/>
        <v>1</v>
      </c>
      <c r="R630" s="422">
        <f t="shared" si="130"/>
        <v>6</v>
      </c>
      <c r="S630" s="423">
        <f t="shared" si="131"/>
        <v>96.850524240000013</v>
      </c>
      <c r="T630" s="422">
        <f t="shared" si="132"/>
        <v>43.365795208213932</v>
      </c>
      <c r="U630" s="423">
        <f t="shared" si="133"/>
        <v>4.2</v>
      </c>
      <c r="V630" s="317"/>
      <c r="W630" s="322">
        <f t="shared" si="126"/>
        <v>15.8991702</v>
      </c>
      <c r="X630" s="397">
        <f t="shared" si="127"/>
        <v>1.5028344466088916E-2</v>
      </c>
      <c r="Y630" s="398">
        <f t="shared" si="134"/>
        <v>16.020462120000001</v>
      </c>
      <c r="Z630" s="396">
        <f t="shared" si="135"/>
        <v>7.5141722330444027E-3</v>
      </c>
    </row>
    <row r="631" spans="1:26" ht="15.75">
      <c r="A631" s="320"/>
      <c r="B631" s="24"/>
      <c r="C631" s="372" t="s">
        <v>152</v>
      </c>
      <c r="D631" s="10">
        <v>90</v>
      </c>
      <c r="E631" s="10" t="s">
        <v>14</v>
      </c>
      <c r="F631" s="10">
        <v>260</v>
      </c>
      <c r="G631" s="10" t="s">
        <v>14</v>
      </c>
      <c r="H631" s="10">
        <v>3.5</v>
      </c>
      <c r="I631" s="10"/>
      <c r="J631" s="10"/>
      <c r="K631" s="61"/>
      <c r="L631" s="435">
        <f t="shared" si="136"/>
        <v>18.765304109999999</v>
      </c>
      <c r="M631" s="436">
        <v>6000</v>
      </c>
      <c r="N631" s="423">
        <f t="shared" si="128"/>
        <v>112.59182466</v>
      </c>
      <c r="O631" s="12">
        <v>1</v>
      </c>
      <c r="P631" s="13">
        <v>1</v>
      </c>
      <c r="Q631" s="14">
        <f t="shared" si="129"/>
        <v>1</v>
      </c>
      <c r="R631" s="422">
        <f t="shared" si="130"/>
        <v>6</v>
      </c>
      <c r="S631" s="423">
        <f t="shared" si="131"/>
        <v>112.59182466</v>
      </c>
      <c r="T631" s="422">
        <f t="shared" si="132"/>
        <v>37.302886001563451</v>
      </c>
      <c r="U631" s="423">
        <f t="shared" si="133"/>
        <v>4.2000000000000011</v>
      </c>
      <c r="V631" s="317"/>
      <c r="W631" s="322">
        <f t="shared" si="126"/>
        <v>18.435120549999997</v>
      </c>
      <c r="X631" s="397">
        <f t="shared" si="127"/>
        <v>1.7595428140386393E-2</v>
      </c>
      <c r="Y631" s="398">
        <f t="shared" si="134"/>
        <v>18.600212329999998</v>
      </c>
      <c r="Z631" s="396">
        <f t="shared" si="135"/>
        <v>8.7977140701931411E-3</v>
      </c>
    </row>
    <row r="632" spans="1:26" ht="15.75">
      <c r="A632" s="320"/>
      <c r="B632" s="24"/>
      <c r="C632" s="372" t="s">
        <v>152</v>
      </c>
      <c r="D632" s="10">
        <v>90</v>
      </c>
      <c r="E632" s="10" t="s">
        <v>14</v>
      </c>
      <c r="F632" s="10">
        <v>260</v>
      </c>
      <c r="G632" s="10" t="s">
        <v>14</v>
      </c>
      <c r="H632" s="10">
        <v>4</v>
      </c>
      <c r="I632" s="10"/>
      <c r="J632" s="10"/>
      <c r="K632" s="61"/>
      <c r="L632" s="435">
        <f t="shared" si="136"/>
        <v>21.36978496</v>
      </c>
      <c r="M632" s="436">
        <v>6000</v>
      </c>
      <c r="N632" s="423">
        <f t="shared" si="128"/>
        <v>128.21870976</v>
      </c>
      <c r="O632" s="12">
        <v>1</v>
      </c>
      <c r="P632" s="13">
        <v>1</v>
      </c>
      <c r="Q632" s="14">
        <f t="shared" si="129"/>
        <v>1</v>
      </c>
      <c r="R632" s="422">
        <f t="shared" si="130"/>
        <v>6</v>
      </c>
      <c r="S632" s="423">
        <f t="shared" si="131"/>
        <v>128.21870976</v>
      </c>
      <c r="T632" s="422">
        <f t="shared" si="132"/>
        <v>32.756529900055668</v>
      </c>
      <c r="U632" s="423">
        <f t="shared" si="133"/>
        <v>4.1999999999999993</v>
      </c>
      <c r="V632" s="317"/>
      <c r="W632" s="322">
        <f t="shared" si="126"/>
        <v>20.9385248</v>
      </c>
      <c r="X632" s="397">
        <f t="shared" si="127"/>
        <v>2.0180837608203994E-2</v>
      </c>
      <c r="Y632" s="398">
        <f t="shared" si="134"/>
        <v>21.15415488</v>
      </c>
      <c r="Z632" s="396">
        <f t="shared" si="135"/>
        <v>1.0090418804101997E-2</v>
      </c>
    </row>
    <row r="633" spans="1:26" ht="15.75">
      <c r="A633" s="320"/>
      <c r="B633" s="24"/>
      <c r="C633" s="372" t="s">
        <v>152</v>
      </c>
      <c r="D633" s="10">
        <v>90</v>
      </c>
      <c r="E633" s="10" t="s">
        <v>14</v>
      </c>
      <c r="F633" s="10">
        <v>260</v>
      </c>
      <c r="G633" s="10" t="s">
        <v>14</v>
      </c>
      <c r="H633" s="10">
        <v>5</v>
      </c>
      <c r="I633" s="10"/>
      <c r="J633" s="10"/>
      <c r="K633" s="61"/>
      <c r="L633" s="435">
        <f t="shared" si="136"/>
        <v>26.521539000000001</v>
      </c>
      <c r="M633" s="436">
        <v>6000</v>
      </c>
      <c r="N633" s="423">
        <f t="shared" si="128"/>
        <v>159.129234</v>
      </c>
      <c r="O633" s="12">
        <v>1</v>
      </c>
      <c r="P633" s="13">
        <v>1</v>
      </c>
      <c r="Q633" s="14">
        <f t="shared" si="129"/>
        <v>1</v>
      </c>
      <c r="R633" s="422">
        <f t="shared" si="130"/>
        <v>6</v>
      </c>
      <c r="S633" s="423">
        <f t="shared" si="131"/>
        <v>159.129234</v>
      </c>
      <c r="T633" s="422">
        <f t="shared" si="132"/>
        <v>26.393641786775646</v>
      </c>
      <c r="U633" s="423">
        <f t="shared" si="133"/>
        <v>4.2</v>
      </c>
      <c r="V633" s="317"/>
      <c r="W633" s="322">
        <f t="shared" si="126"/>
        <v>25.847695000000002</v>
      </c>
      <c r="X633" s="397">
        <f t="shared" si="127"/>
        <v>2.5407424508811505E-2</v>
      </c>
      <c r="Y633" s="398">
        <f t="shared" si="134"/>
        <v>26.184617000000003</v>
      </c>
      <c r="Z633" s="396">
        <f t="shared" si="135"/>
        <v>1.2703712254405697E-2</v>
      </c>
    </row>
    <row r="634" spans="1:26" ht="15.75">
      <c r="A634" s="320"/>
      <c r="B634" s="24"/>
      <c r="C634" s="372" t="s">
        <v>152</v>
      </c>
      <c r="D634" s="10">
        <v>90</v>
      </c>
      <c r="E634" s="10" t="s">
        <v>14</v>
      </c>
      <c r="F634" s="10">
        <v>260</v>
      </c>
      <c r="G634" s="10" t="s">
        <v>14</v>
      </c>
      <c r="H634" s="10">
        <v>6</v>
      </c>
      <c r="I634" s="10"/>
      <c r="J634" s="10"/>
      <c r="K634" s="61"/>
      <c r="L634" s="435">
        <f t="shared" si="136"/>
        <v>31.597016159999999</v>
      </c>
      <c r="M634" s="436">
        <v>6000</v>
      </c>
      <c r="N634" s="423">
        <f t="shared" si="128"/>
        <v>189.58209696</v>
      </c>
      <c r="O634" s="12">
        <v>1</v>
      </c>
      <c r="P634" s="13">
        <v>1</v>
      </c>
      <c r="Q634" s="14">
        <f t="shared" si="129"/>
        <v>1</v>
      </c>
      <c r="R634" s="422">
        <f t="shared" si="130"/>
        <v>6</v>
      </c>
      <c r="S634" s="423">
        <f t="shared" si="131"/>
        <v>189.58209696</v>
      </c>
      <c r="T634" s="422">
        <f t="shared" si="132"/>
        <v>22.153990631753377</v>
      </c>
      <c r="U634" s="423">
        <f t="shared" si="133"/>
        <v>4.2</v>
      </c>
      <c r="V634" s="317"/>
      <c r="W634" s="322">
        <f t="shared" si="126"/>
        <v>30.626680799999995</v>
      </c>
      <c r="X634" s="397">
        <f t="shared" si="127"/>
        <v>3.0709714964427315E-2</v>
      </c>
      <c r="Y634" s="398">
        <f t="shared" si="134"/>
        <v>31.111848479999999</v>
      </c>
      <c r="Z634" s="396">
        <f t="shared" si="135"/>
        <v>1.5354857482213546E-2</v>
      </c>
    </row>
    <row r="635" spans="1:26" ht="15.75">
      <c r="A635" s="320"/>
      <c r="B635" s="24"/>
      <c r="C635" s="372" t="s">
        <v>152</v>
      </c>
      <c r="D635" s="10">
        <v>90</v>
      </c>
      <c r="E635" s="10" t="s">
        <v>14</v>
      </c>
      <c r="F635" s="10">
        <v>260</v>
      </c>
      <c r="G635" s="10" t="s">
        <v>14</v>
      </c>
      <c r="H635" s="10">
        <v>8</v>
      </c>
      <c r="I635" s="10"/>
      <c r="J635" s="10"/>
      <c r="K635" s="61"/>
      <c r="L635" s="435">
        <f t="shared" si="136"/>
        <v>41.519139840000001</v>
      </c>
      <c r="M635" s="436">
        <v>6000</v>
      </c>
      <c r="N635" s="423">
        <f t="shared" si="128"/>
        <v>249.11483904000002</v>
      </c>
      <c r="O635" s="12">
        <v>1</v>
      </c>
      <c r="P635" s="13">
        <v>1</v>
      </c>
      <c r="Q635" s="14">
        <f t="shared" si="129"/>
        <v>1</v>
      </c>
      <c r="R635" s="422">
        <f t="shared" si="130"/>
        <v>6</v>
      </c>
      <c r="S635" s="423">
        <f t="shared" si="131"/>
        <v>249.11483904000002</v>
      </c>
      <c r="T635" s="422">
        <f t="shared" si="132"/>
        <v>16.859694172315493</v>
      </c>
      <c r="U635" s="423">
        <f t="shared" si="133"/>
        <v>4.2</v>
      </c>
      <c r="V635" s="317"/>
      <c r="W635" s="322">
        <f t="shared" si="126"/>
        <v>39.794099200000005</v>
      </c>
      <c r="X635" s="397">
        <f t="shared" si="127"/>
        <v>4.1548082321736124E-2</v>
      </c>
      <c r="Y635" s="398">
        <f t="shared" si="134"/>
        <v>40.65661952</v>
      </c>
      <c r="Z635" s="396">
        <f t="shared" si="135"/>
        <v>2.0774041160868117E-2</v>
      </c>
    </row>
    <row r="636" spans="1:26" ht="15.75">
      <c r="A636" s="320"/>
      <c r="B636" s="24"/>
      <c r="C636" s="372" t="s">
        <v>152</v>
      </c>
      <c r="D636" s="10">
        <v>90</v>
      </c>
      <c r="E636" s="10" t="s">
        <v>14</v>
      </c>
      <c r="F636" s="10">
        <v>270</v>
      </c>
      <c r="G636" s="10" t="s">
        <v>14</v>
      </c>
      <c r="H636" s="10">
        <v>2.5</v>
      </c>
      <c r="I636" s="10"/>
      <c r="J636" s="10"/>
      <c r="K636" s="61"/>
      <c r="L636" s="435">
        <f t="shared" si="136"/>
        <v>13.89163475</v>
      </c>
      <c r="M636" s="436">
        <v>6000</v>
      </c>
      <c r="N636" s="423">
        <f t="shared" si="128"/>
        <v>83.349808499999995</v>
      </c>
      <c r="O636" s="12">
        <v>1</v>
      </c>
      <c r="P636" s="13">
        <v>1</v>
      </c>
      <c r="Q636" s="14">
        <f t="shared" si="129"/>
        <v>1</v>
      </c>
      <c r="R636" s="422">
        <f t="shared" si="130"/>
        <v>6</v>
      </c>
      <c r="S636" s="423">
        <f t="shared" si="131"/>
        <v>83.349808499999995</v>
      </c>
      <c r="T636" s="422">
        <f t="shared" si="132"/>
        <v>51.829753154141919</v>
      </c>
      <c r="U636" s="423">
        <f t="shared" si="133"/>
        <v>4.32</v>
      </c>
      <c r="V636" s="317"/>
      <c r="W636" s="322">
        <f t="shared" si="126"/>
        <v>13.723173749999999</v>
      </c>
      <c r="X636" s="397">
        <f t="shared" si="127"/>
        <v>1.2126794508472094E-2</v>
      </c>
      <c r="Y636" s="398">
        <f t="shared" si="134"/>
        <v>13.807404249999999</v>
      </c>
      <c r="Z636" s="396">
        <f t="shared" si="135"/>
        <v>6.0633972542361025E-3</v>
      </c>
    </row>
    <row r="637" spans="1:26" ht="15.75">
      <c r="A637" s="320"/>
      <c r="B637" s="24"/>
      <c r="C637" s="372" t="s">
        <v>152</v>
      </c>
      <c r="D637" s="10">
        <v>90</v>
      </c>
      <c r="E637" s="10" t="s">
        <v>14</v>
      </c>
      <c r="F637" s="10">
        <v>270</v>
      </c>
      <c r="G637" s="10" t="s">
        <v>14</v>
      </c>
      <c r="H637" s="10">
        <v>3</v>
      </c>
      <c r="I637" s="10"/>
      <c r="J637" s="10"/>
      <c r="K637" s="61"/>
      <c r="L637" s="435">
        <f t="shared" si="136"/>
        <v>16.612754039999999</v>
      </c>
      <c r="M637" s="436">
        <v>6000</v>
      </c>
      <c r="N637" s="423">
        <f t="shared" si="128"/>
        <v>99.676524239999992</v>
      </c>
      <c r="O637" s="12">
        <v>1</v>
      </c>
      <c r="P637" s="13">
        <v>1</v>
      </c>
      <c r="Q637" s="14">
        <f t="shared" si="129"/>
        <v>1</v>
      </c>
      <c r="R637" s="422">
        <f t="shared" si="130"/>
        <v>6</v>
      </c>
      <c r="S637" s="423">
        <f t="shared" si="131"/>
        <v>99.676524239999992</v>
      </c>
      <c r="T637" s="422">
        <f t="shared" si="132"/>
        <v>43.340195025243389</v>
      </c>
      <c r="U637" s="423">
        <f t="shared" si="133"/>
        <v>4.32</v>
      </c>
      <c r="V637" s="317"/>
      <c r="W637" s="322">
        <f t="shared" si="126"/>
        <v>16.370170199999997</v>
      </c>
      <c r="X637" s="397">
        <f t="shared" si="127"/>
        <v>1.4602265188295216E-2</v>
      </c>
      <c r="Y637" s="398">
        <f t="shared" si="134"/>
        <v>16.491462119999998</v>
      </c>
      <c r="Z637" s="396">
        <f t="shared" si="135"/>
        <v>7.3011325941475524E-3</v>
      </c>
    </row>
    <row r="638" spans="1:26" ht="15.75">
      <c r="A638" s="320"/>
      <c r="B638" s="24"/>
      <c r="C638" s="372" t="s">
        <v>152</v>
      </c>
      <c r="D638" s="10">
        <v>90</v>
      </c>
      <c r="E638" s="10" t="s">
        <v>14</v>
      </c>
      <c r="F638" s="10">
        <v>270</v>
      </c>
      <c r="G638" s="10" t="s">
        <v>14</v>
      </c>
      <c r="H638" s="10">
        <v>3.5</v>
      </c>
      <c r="I638" s="10"/>
      <c r="J638" s="10"/>
      <c r="K638" s="61"/>
      <c r="L638" s="435">
        <f t="shared" si="136"/>
        <v>19.314804110000001</v>
      </c>
      <c r="M638" s="436">
        <v>6000</v>
      </c>
      <c r="N638" s="423">
        <f t="shared" si="128"/>
        <v>115.88882466</v>
      </c>
      <c r="O638" s="12">
        <v>1</v>
      </c>
      <c r="P638" s="13">
        <v>1</v>
      </c>
      <c r="Q638" s="14">
        <f t="shared" si="129"/>
        <v>1</v>
      </c>
      <c r="R638" s="422">
        <f t="shared" si="130"/>
        <v>6</v>
      </c>
      <c r="S638" s="423">
        <f t="shared" si="131"/>
        <v>115.88882466</v>
      </c>
      <c r="T638" s="422">
        <f t="shared" si="132"/>
        <v>37.277105990799505</v>
      </c>
      <c r="U638" s="423">
        <f t="shared" si="133"/>
        <v>4.3199999999999994</v>
      </c>
      <c r="V638" s="317"/>
      <c r="W638" s="322">
        <f t="shared" si="126"/>
        <v>18.984620549999999</v>
      </c>
      <c r="X638" s="397">
        <f t="shared" si="127"/>
        <v>1.7094843836860552E-2</v>
      </c>
      <c r="Y638" s="398">
        <f t="shared" si="134"/>
        <v>19.14971233</v>
      </c>
      <c r="Z638" s="396">
        <f t="shared" si="135"/>
        <v>8.5474219184302758E-3</v>
      </c>
    </row>
    <row r="639" spans="1:26" ht="15.75">
      <c r="A639" s="320"/>
      <c r="B639" s="24"/>
      <c r="C639" s="372" t="s">
        <v>152</v>
      </c>
      <c r="D639" s="10">
        <v>90</v>
      </c>
      <c r="E639" s="10" t="s">
        <v>14</v>
      </c>
      <c r="F639" s="10">
        <v>270</v>
      </c>
      <c r="G639" s="10" t="s">
        <v>14</v>
      </c>
      <c r="H639" s="10">
        <v>4</v>
      </c>
      <c r="I639" s="10"/>
      <c r="J639" s="10"/>
      <c r="K639" s="61"/>
      <c r="L639" s="435">
        <f t="shared" si="136"/>
        <v>21.997784960000001</v>
      </c>
      <c r="M639" s="436">
        <v>6000</v>
      </c>
      <c r="N639" s="423">
        <f t="shared" si="128"/>
        <v>131.98670976</v>
      </c>
      <c r="O639" s="12">
        <v>1</v>
      </c>
      <c r="P639" s="13">
        <v>1</v>
      </c>
      <c r="Q639" s="14">
        <f t="shared" si="129"/>
        <v>1</v>
      </c>
      <c r="R639" s="422">
        <f t="shared" si="130"/>
        <v>6</v>
      </c>
      <c r="S639" s="423">
        <f t="shared" si="131"/>
        <v>131.98670976</v>
      </c>
      <c r="T639" s="422">
        <f t="shared" si="132"/>
        <v>32.730568159895313</v>
      </c>
      <c r="U639" s="423">
        <f t="shared" si="133"/>
        <v>4.32</v>
      </c>
      <c r="V639" s="317"/>
      <c r="W639" s="322">
        <f t="shared" si="126"/>
        <v>21.5665248</v>
      </c>
      <c r="X639" s="397">
        <f t="shared" si="127"/>
        <v>1.960470841878803E-2</v>
      </c>
      <c r="Y639" s="398">
        <f t="shared" si="134"/>
        <v>21.78215488</v>
      </c>
      <c r="Z639" s="396">
        <f t="shared" si="135"/>
        <v>9.8023542093940152E-3</v>
      </c>
    </row>
    <row r="640" spans="1:26" ht="15.75">
      <c r="A640" s="320"/>
      <c r="B640" s="24"/>
      <c r="C640" s="372" t="s">
        <v>152</v>
      </c>
      <c r="D640" s="10">
        <v>90</v>
      </c>
      <c r="E640" s="10" t="s">
        <v>14</v>
      </c>
      <c r="F640" s="10">
        <v>270</v>
      </c>
      <c r="G640" s="10" t="s">
        <v>14</v>
      </c>
      <c r="H640" s="10">
        <v>5</v>
      </c>
      <c r="I640" s="10"/>
      <c r="J640" s="10"/>
      <c r="K640" s="61"/>
      <c r="L640" s="435">
        <f t="shared" si="136"/>
        <v>27.306539000000001</v>
      </c>
      <c r="M640" s="436">
        <v>6000</v>
      </c>
      <c r="N640" s="423">
        <f t="shared" si="128"/>
        <v>163.839234</v>
      </c>
      <c r="O640" s="12">
        <v>1</v>
      </c>
      <c r="P640" s="13">
        <v>1</v>
      </c>
      <c r="Q640" s="14">
        <f t="shared" si="129"/>
        <v>1</v>
      </c>
      <c r="R640" s="422">
        <f t="shared" si="130"/>
        <v>6</v>
      </c>
      <c r="S640" s="423">
        <f t="shared" si="131"/>
        <v>163.839234</v>
      </c>
      <c r="T640" s="422">
        <f t="shared" si="132"/>
        <v>26.36731077490267</v>
      </c>
      <c r="U640" s="423">
        <f t="shared" si="133"/>
        <v>4.32</v>
      </c>
      <c r="V640" s="317"/>
      <c r="W640" s="322">
        <f t="shared" si="126"/>
        <v>26.632695000000002</v>
      </c>
      <c r="X640" s="397">
        <f t="shared" si="127"/>
        <v>2.4677019669171463E-2</v>
      </c>
      <c r="Y640" s="398">
        <f t="shared" si="134"/>
        <v>26.969617000000003</v>
      </c>
      <c r="Z640" s="396">
        <f t="shared" si="135"/>
        <v>1.2338509834585731E-2</v>
      </c>
    </row>
    <row r="641" spans="1:26" ht="15.75">
      <c r="A641" s="320"/>
      <c r="B641" s="24"/>
      <c r="C641" s="372" t="s">
        <v>152</v>
      </c>
      <c r="D641" s="10">
        <v>90</v>
      </c>
      <c r="E641" s="10" t="s">
        <v>14</v>
      </c>
      <c r="F641" s="10">
        <v>270</v>
      </c>
      <c r="G641" s="10" t="s">
        <v>14</v>
      </c>
      <c r="H641" s="10">
        <v>6</v>
      </c>
      <c r="I641" s="10"/>
      <c r="J641" s="10"/>
      <c r="K641" s="61"/>
      <c r="L641" s="435">
        <f t="shared" si="136"/>
        <v>32.539016159999996</v>
      </c>
      <c r="M641" s="436">
        <v>6000</v>
      </c>
      <c r="N641" s="423">
        <f t="shared" si="128"/>
        <v>195.23409695999996</v>
      </c>
      <c r="O641" s="12">
        <v>1</v>
      </c>
      <c r="P641" s="13">
        <v>1</v>
      </c>
      <c r="Q641" s="14">
        <f t="shared" si="129"/>
        <v>1</v>
      </c>
      <c r="R641" s="422">
        <f t="shared" si="130"/>
        <v>6</v>
      </c>
      <c r="S641" s="423">
        <f t="shared" si="131"/>
        <v>195.23409695999996</v>
      </c>
      <c r="T641" s="422">
        <f t="shared" si="132"/>
        <v>22.127282412585398</v>
      </c>
      <c r="U641" s="423">
        <f t="shared" si="133"/>
        <v>4.3199999999999994</v>
      </c>
      <c r="V641" s="317"/>
      <c r="W641" s="322">
        <f t="shared" si="126"/>
        <v>31.568680799999996</v>
      </c>
      <c r="X641" s="397">
        <f t="shared" si="127"/>
        <v>2.9820672980052421E-2</v>
      </c>
      <c r="Y641" s="398">
        <f t="shared" si="134"/>
        <v>32.053848479999999</v>
      </c>
      <c r="Z641" s="396">
        <f t="shared" si="135"/>
        <v>1.4910336490026044E-2</v>
      </c>
    </row>
    <row r="642" spans="1:26" ht="15.75">
      <c r="A642" s="320"/>
      <c r="B642" s="24"/>
      <c r="C642" s="372" t="s">
        <v>152</v>
      </c>
      <c r="D642" s="10">
        <v>90</v>
      </c>
      <c r="E642" s="10" t="s">
        <v>14</v>
      </c>
      <c r="F642" s="10">
        <v>270</v>
      </c>
      <c r="G642" s="10" t="s">
        <v>14</v>
      </c>
      <c r="H642" s="10">
        <v>8</v>
      </c>
      <c r="I642" s="10"/>
      <c r="J642" s="10"/>
      <c r="K642" s="61"/>
      <c r="L642" s="435">
        <f t="shared" si="136"/>
        <v>42.775139840000001</v>
      </c>
      <c r="M642" s="436">
        <v>6000</v>
      </c>
      <c r="N642" s="423">
        <f t="shared" si="128"/>
        <v>256.65083903999999</v>
      </c>
      <c r="O642" s="12">
        <v>1</v>
      </c>
      <c r="P642" s="13">
        <v>1</v>
      </c>
      <c r="Q642" s="14">
        <f t="shared" si="129"/>
        <v>1</v>
      </c>
      <c r="R642" s="422">
        <f t="shared" si="130"/>
        <v>6</v>
      </c>
      <c r="S642" s="423">
        <f t="shared" si="131"/>
        <v>256.65083903999999</v>
      </c>
      <c r="T642" s="422">
        <f t="shared" si="132"/>
        <v>16.832206807345411</v>
      </c>
      <c r="U642" s="423">
        <f t="shared" si="133"/>
        <v>4.3199999999999994</v>
      </c>
      <c r="V642" s="317"/>
      <c r="W642" s="322">
        <f t="shared" si="126"/>
        <v>41.050099200000005</v>
      </c>
      <c r="X642" s="397">
        <f t="shared" si="127"/>
        <v>4.0328112227160262E-2</v>
      </c>
      <c r="Y642" s="398">
        <f t="shared" si="134"/>
        <v>41.91261952</v>
      </c>
      <c r="Z642" s="396">
        <f t="shared" si="135"/>
        <v>2.0164056113580187E-2</v>
      </c>
    </row>
    <row r="643" spans="1:26" ht="15.75">
      <c r="A643" s="320"/>
      <c r="B643" s="24"/>
      <c r="C643" s="372" t="s">
        <v>152</v>
      </c>
      <c r="D643" s="10">
        <v>100</v>
      </c>
      <c r="E643" s="10" t="s">
        <v>14</v>
      </c>
      <c r="F643" s="10">
        <v>120</v>
      </c>
      <c r="G643" s="10" t="s">
        <v>14</v>
      </c>
      <c r="H643" s="10">
        <v>2.5</v>
      </c>
      <c r="I643" s="10"/>
      <c r="J643" s="10"/>
      <c r="K643" s="61"/>
      <c r="L643" s="435">
        <f t="shared" si="136"/>
        <v>8.3966347500000005</v>
      </c>
      <c r="M643" s="436">
        <v>6000</v>
      </c>
      <c r="N643" s="423">
        <f t="shared" si="128"/>
        <v>50.37980850000001</v>
      </c>
      <c r="O643" s="12">
        <v>1</v>
      </c>
      <c r="P643" s="13">
        <v>1</v>
      </c>
      <c r="Q643" s="14">
        <f t="shared" si="129"/>
        <v>1</v>
      </c>
      <c r="R643" s="422">
        <f t="shared" si="130"/>
        <v>6</v>
      </c>
      <c r="S643" s="423">
        <f t="shared" si="131"/>
        <v>50.37980850000001</v>
      </c>
      <c r="T643" s="422">
        <f t="shared" si="132"/>
        <v>52.401945910532788</v>
      </c>
      <c r="U643" s="423">
        <f t="shared" si="133"/>
        <v>2.6400000000000006</v>
      </c>
      <c r="V643" s="317"/>
      <c r="W643" s="322">
        <f t="shared" si="126"/>
        <v>8.2281737499999998</v>
      </c>
      <c r="X643" s="397">
        <f t="shared" si="127"/>
        <v>2.0062918659168871E-2</v>
      </c>
      <c r="Y643" s="398">
        <f t="shared" si="134"/>
        <v>8.3124042500000002</v>
      </c>
      <c r="Z643" s="396">
        <f t="shared" si="135"/>
        <v>1.003145932958438E-2</v>
      </c>
    </row>
    <row r="644" spans="1:26" ht="15.75">
      <c r="A644" s="320"/>
      <c r="B644" s="24"/>
      <c r="C644" s="372" t="s">
        <v>152</v>
      </c>
      <c r="D644" s="10">
        <v>100</v>
      </c>
      <c r="E644" s="10" t="s">
        <v>14</v>
      </c>
      <c r="F644" s="10">
        <v>120</v>
      </c>
      <c r="G644" s="10" t="s">
        <v>14</v>
      </c>
      <c r="H644" s="10">
        <v>3</v>
      </c>
      <c r="I644" s="10"/>
      <c r="J644" s="10"/>
      <c r="K644" s="61"/>
      <c r="L644" s="435">
        <f t="shared" si="136"/>
        <v>10.018754039999999</v>
      </c>
      <c r="M644" s="436">
        <v>6000</v>
      </c>
      <c r="N644" s="423">
        <f t="shared" si="128"/>
        <v>60.112524239999999</v>
      </c>
      <c r="O644" s="12">
        <v>1</v>
      </c>
      <c r="P644" s="13">
        <v>1</v>
      </c>
      <c r="Q644" s="14">
        <f t="shared" si="129"/>
        <v>1</v>
      </c>
      <c r="R644" s="422">
        <f t="shared" si="130"/>
        <v>6</v>
      </c>
      <c r="S644" s="423">
        <f t="shared" si="131"/>
        <v>60.112524239999999</v>
      </c>
      <c r="T644" s="422">
        <f t="shared" si="132"/>
        <v>43.917636688483874</v>
      </c>
      <c r="U644" s="423">
        <f t="shared" si="133"/>
        <v>2.64</v>
      </c>
      <c r="V644" s="317"/>
      <c r="W644" s="322">
        <f t="shared" ref="W644:W707" si="137">(D644+F644-2*H644)*2*H644*7.85/1000-0.8584*5*H644*H644*7.85/1000</f>
        <v>9.7761701999999993</v>
      </c>
      <c r="X644" s="397">
        <f t="shared" ref="X644:X707" si="138">(1-W644/L644)</f>
        <v>2.4212974890039374E-2</v>
      </c>
      <c r="Y644" s="398">
        <f t="shared" si="134"/>
        <v>9.8974621200000001</v>
      </c>
      <c r="Z644" s="396">
        <f t="shared" si="135"/>
        <v>1.210648744501952E-2</v>
      </c>
    </row>
    <row r="645" spans="1:26" ht="15.75">
      <c r="A645" s="320"/>
      <c r="B645" s="24"/>
      <c r="C645" s="372" t="s">
        <v>152</v>
      </c>
      <c r="D645" s="10">
        <v>100</v>
      </c>
      <c r="E645" s="10" t="s">
        <v>14</v>
      </c>
      <c r="F645" s="10">
        <v>120</v>
      </c>
      <c r="G645" s="10" t="s">
        <v>14</v>
      </c>
      <c r="H645" s="10">
        <v>3.5</v>
      </c>
      <c r="I645" s="10"/>
      <c r="J645" s="10"/>
      <c r="K645" s="61"/>
      <c r="L645" s="435">
        <f t="shared" si="136"/>
        <v>11.621804109999999</v>
      </c>
      <c r="M645" s="436">
        <v>6000</v>
      </c>
      <c r="N645" s="423">
        <f t="shared" si="128"/>
        <v>69.730824659999996</v>
      </c>
      <c r="O645" s="12">
        <v>1</v>
      </c>
      <c r="P645" s="13">
        <v>1</v>
      </c>
      <c r="Q645" s="14">
        <f t="shared" si="129"/>
        <v>1</v>
      </c>
      <c r="R645" s="422">
        <f t="shared" si="130"/>
        <v>6</v>
      </c>
      <c r="S645" s="423">
        <f t="shared" si="131"/>
        <v>69.730824659999996</v>
      </c>
      <c r="T645" s="422">
        <f t="shared" si="132"/>
        <v>37.859870622100857</v>
      </c>
      <c r="U645" s="423">
        <f t="shared" si="133"/>
        <v>2.64</v>
      </c>
      <c r="V645" s="317"/>
      <c r="W645" s="322">
        <f t="shared" si="137"/>
        <v>11.291620549999999</v>
      </c>
      <c r="X645" s="397">
        <f t="shared" si="138"/>
        <v>2.8410697416237918E-2</v>
      </c>
      <c r="Y645" s="398">
        <f t="shared" si="134"/>
        <v>11.45671233</v>
      </c>
      <c r="Z645" s="396">
        <f t="shared" si="135"/>
        <v>1.4205348708118848E-2</v>
      </c>
    </row>
    <row r="646" spans="1:26" ht="15.75">
      <c r="A646" s="320"/>
      <c r="B646" s="24"/>
      <c r="C646" s="372" t="s">
        <v>152</v>
      </c>
      <c r="D646" s="10">
        <v>100</v>
      </c>
      <c r="E646" s="10" t="s">
        <v>14</v>
      </c>
      <c r="F646" s="10">
        <v>120</v>
      </c>
      <c r="G646" s="10" t="s">
        <v>14</v>
      </c>
      <c r="H646" s="10">
        <v>4</v>
      </c>
      <c r="I646" s="10"/>
      <c r="J646" s="10"/>
      <c r="K646" s="61"/>
      <c r="L646" s="435">
        <f t="shared" si="136"/>
        <v>13.205784959999999</v>
      </c>
      <c r="M646" s="436">
        <v>6000</v>
      </c>
      <c r="N646" s="423">
        <f t="shared" si="128"/>
        <v>79.234709760000001</v>
      </c>
      <c r="O646" s="12">
        <v>1</v>
      </c>
      <c r="P646" s="13">
        <v>1</v>
      </c>
      <c r="Q646" s="14">
        <f t="shared" si="129"/>
        <v>1</v>
      </c>
      <c r="R646" s="422">
        <f t="shared" si="130"/>
        <v>6</v>
      </c>
      <c r="S646" s="423">
        <f t="shared" si="131"/>
        <v>79.234709760000001</v>
      </c>
      <c r="T646" s="422">
        <f t="shared" si="132"/>
        <v>33.31873124791516</v>
      </c>
      <c r="U646" s="423">
        <f t="shared" si="133"/>
        <v>2.6400000000000006</v>
      </c>
      <c r="V646" s="317"/>
      <c r="W646" s="322">
        <f t="shared" si="137"/>
        <v>12.7745248</v>
      </c>
      <c r="X646" s="397">
        <f t="shared" si="138"/>
        <v>3.2656912202211008E-2</v>
      </c>
      <c r="Y646" s="398">
        <f t="shared" si="134"/>
        <v>12.990154879999999</v>
      </c>
      <c r="Z646" s="396">
        <f t="shared" si="135"/>
        <v>1.632845610110556E-2</v>
      </c>
    </row>
    <row r="647" spans="1:26" ht="15.75">
      <c r="A647" s="320"/>
      <c r="B647" s="24"/>
      <c r="C647" s="372" t="s">
        <v>152</v>
      </c>
      <c r="D647" s="10">
        <v>100</v>
      </c>
      <c r="E647" s="10" t="s">
        <v>14</v>
      </c>
      <c r="F647" s="10">
        <v>120</v>
      </c>
      <c r="G647" s="10" t="s">
        <v>14</v>
      </c>
      <c r="H647" s="10">
        <v>5</v>
      </c>
      <c r="I647" s="10"/>
      <c r="J647" s="10"/>
      <c r="K647" s="61"/>
      <c r="L647" s="435">
        <f t="shared" si="136"/>
        <v>16.316538999999999</v>
      </c>
      <c r="M647" s="436">
        <v>6000</v>
      </c>
      <c r="N647" s="423">
        <f t="shared" si="128"/>
        <v>97.899233999999993</v>
      </c>
      <c r="O647" s="12">
        <v>1</v>
      </c>
      <c r="P647" s="13">
        <v>1</v>
      </c>
      <c r="Q647" s="14">
        <f t="shared" si="129"/>
        <v>1</v>
      </c>
      <c r="R647" s="422">
        <f t="shared" si="130"/>
        <v>6</v>
      </c>
      <c r="S647" s="423">
        <f t="shared" si="131"/>
        <v>97.899233999999993</v>
      </c>
      <c r="T647" s="422">
        <f t="shared" si="132"/>
        <v>26.966503129125609</v>
      </c>
      <c r="U647" s="423">
        <f t="shared" si="133"/>
        <v>2.64</v>
      </c>
      <c r="V647" s="317"/>
      <c r="W647" s="322">
        <f t="shared" si="137"/>
        <v>15.642695</v>
      </c>
      <c r="X647" s="397">
        <f t="shared" si="138"/>
        <v>4.1298218942142029E-2</v>
      </c>
      <c r="Y647" s="398">
        <f t="shared" si="134"/>
        <v>15.979616999999999</v>
      </c>
      <c r="Z647" s="396">
        <f t="shared" si="135"/>
        <v>2.0649109471071014E-2</v>
      </c>
    </row>
    <row r="648" spans="1:26" ht="15.75">
      <c r="A648" s="320"/>
      <c r="B648" s="24"/>
      <c r="C648" s="372" t="s">
        <v>152</v>
      </c>
      <c r="D648" s="10">
        <v>100</v>
      </c>
      <c r="E648" s="10" t="s">
        <v>14</v>
      </c>
      <c r="F648" s="10">
        <v>120</v>
      </c>
      <c r="G648" s="10" t="s">
        <v>14</v>
      </c>
      <c r="H648" s="10">
        <v>6</v>
      </c>
      <c r="I648" s="10"/>
      <c r="J648" s="10"/>
      <c r="K648" s="61"/>
      <c r="L648" s="435">
        <f t="shared" si="136"/>
        <v>19.35101616</v>
      </c>
      <c r="M648" s="436">
        <v>6000</v>
      </c>
      <c r="N648" s="423">
        <f t="shared" si="128"/>
        <v>116.10609696</v>
      </c>
      <c r="O648" s="12">
        <v>1</v>
      </c>
      <c r="P648" s="13">
        <v>1</v>
      </c>
      <c r="Q648" s="14">
        <f t="shared" si="129"/>
        <v>1</v>
      </c>
      <c r="R648" s="422">
        <f t="shared" si="130"/>
        <v>6</v>
      </c>
      <c r="S648" s="423">
        <f t="shared" si="131"/>
        <v>116.10609696</v>
      </c>
      <c r="T648" s="422">
        <f t="shared" si="132"/>
        <v>22.73782401719621</v>
      </c>
      <c r="U648" s="423">
        <f t="shared" si="133"/>
        <v>2.64</v>
      </c>
      <c r="V648" s="317"/>
      <c r="W648" s="322">
        <f t="shared" si="137"/>
        <v>18.3806808</v>
      </c>
      <c r="X648" s="397">
        <f t="shared" si="138"/>
        <v>5.0143896939415344E-2</v>
      </c>
      <c r="Y648" s="398">
        <f t="shared" si="134"/>
        <v>18.86584848</v>
      </c>
      <c r="Z648" s="396">
        <f t="shared" si="135"/>
        <v>2.5071948469707617E-2</v>
      </c>
    </row>
    <row r="649" spans="1:26" ht="15.75">
      <c r="A649" s="320"/>
      <c r="B649" s="24"/>
      <c r="C649" s="372" t="s">
        <v>152</v>
      </c>
      <c r="D649" s="10">
        <v>100</v>
      </c>
      <c r="E649" s="10" t="s">
        <v>14</v>
      </c>
      <c r="F649" s="10">
        <v>120</v>
      </c>
      <c r="G649" s="10" t="s">
        <v>14</v>
      </c>
      <c r="H649" s="10">
        <v>8</v>
      </c>
      <c r="I649" s="10"/>
      <c r="J649" s="10"/>
      <c r="K649" s="61"/>
      <c r="L649" s="435">
        <f t="shared" si="136"/>
        <v>25.191139839999998</v>
      </c>
      <c r="M649" s="436">
        <v>6000</v>
      </c>
      <c r="N649" s="423">
        <f t="shared" si="128"/>
        <v>151.14683904</v>
      </c>
      <c r="O649" s="12">
        <v>1</v>
      </c>
      <c r="P649" s="13">
        <v>1</v>
      </c>
      <c r="Q649" s="14">
        <f t="shared" si="129"/>
        <v>1</v>
      </c>
      <c r="R649" s="422">
        <f t="shared" si="130"/>
        <v>6</v>
      </c>
      <c r="S649" s="423">
        <f t="shared" si="131"/>
        <v>151.14683904</v>
      </c>
      <c r="T649" s="422">
        <f t="shared" si="132"/>
        <v>17.466458556247687</v>
      </c>
      <c r="U649" s="423">
        <f t="shared" si="133"/>
        <v>2.64</v>
      </c>
      <c r="V649" s="317"/>
      <c r="W649" s="322">
        <f t="shared" si="137"/>
        <v>23.466099199999999</v>
      </c>
      <c r="X649" s="397">
        <f t="shared" si="138"/>
        <v>6.8478070105461364E-2</v>
      </c>
      <c r="Y649" s="398">
        <f t="shared" si="134"/>
        <v>24.32861952</v>
      </c>
      <c r="Z649" s="396">
        <f t="shared" si="135"/>
        <v>3.4239035052730626E-2</v>
      </c>
    </row>
    <row r="650" spans="1:26" ht="15.75">
      <c r="A650" s="320"/>
      <c r="B650" s="24"/>
      <c r="C650" s="372" t="s">
        <v>152</v>
      </c>
      <c r="D650" s="10">
        <v>100</v>
      </c>
      <c r="E650" s="10" t="s">
        <v>14</v>
      </c>
      <c r="F650" s="10">
        <v>140</v>
      </c>
      <c r="G650" s="10" t="s">
        <v>14</v>
      </c>
      <c r="H650" s="10">
        <v>2.5</v>
      </c>
      <c r="I650" s="10"/>
      <c r="J650" s="10"/>
      <c r="K650" s="61"/>
      <c r="L650" s="435">
        <f t="shared" si="136"/>
        <v>9.1816347500000006</v>
      </c>
      <c r="M650" s="436">
        <v>6000</v>
      </c>
      <c r="N650" s="423">
        <f t="shared" si="128"/>
        <v>55.089808500000004</v>
      </c>
      <c r="O650" s="12">
        <v>1</v>
      </c>
      <c r="P650" s="13">
        <v>1</v>
      </c>
      <c r="Q650" s="14">
        <f t="shared" si="129"/>
        <v>1</v>
      </c>
      <c r="R650" s="422">
        <f t="shared" si="130"/>
        <v>6</v>
      </c>
      <c r="S650" s="423">
        <f t="shared" si="131"/>
        <v>55.089808500000004</v>
      </c>
      <c r="T650" s="422">
        <f t="shared" si="132"/>
        <v>52.27827212359977</v>
      </c>
      <c r="U650" s="423">
        <f t="shared" si="133"/>
        <v>2.88</v>
      </c>
      <c r="V650" s="317"/>
      <c r="W650" s="322">
        <f t="shared" si="137"/>
        <v>9.01317375</v>
      </c>
      <c r="X650" s="397">
        <f t="shared" si="138"/>
        <v>1.8347604167112008E-2</v>
      </c>
      <c r="Y650" s="398">
        <f t="shared" si="134"/>
        <v>9.0974042500000003</v>
      </c>
      <c r="Z650" s="396">
        <f t="shared" si="135"/>
        <v>9.1738020835560041E-3</v>
      </c>
    </row>
    <row r="651" spans="1:26" ht="15.75">
      <c r="A651" s="320"/>
      <c r="B651" s="24"/>
      <c r="C651" s="372" t="s">
        <v>152</v>
      </c>
      <c r="D651" s="10">
        <v>100</v>
      </c>
      <c r="E651" s="10" t="s">
        <v>14</v>
      </c>
      <c r="F651" s="10">
        <v>140</v>
      </c>
      <c r="G651" s="10" t="s">
        <v>14</v>
      </c>
      <c r="H651" s="10">
        <v>3</v>
      </c>
      <c r="I651" s="10"/>
      <c r="J651" s="10"/>
      <c r="K651" s="61"/>
      <c r="L651" s="435">
        <f t="shared" si="136"/>
        <v>10.960754039999999</v>
      </c>
      <c r="M651" s="436">
        <v>6000</v>
      </c>
      <c r="N651" s="423">
        <f t="shared" si="128"/>
        <v>65.76452424</v>
      </c>
      <c r="O651" s="12">
        <v>1</v>
      </c>
      <c r="P651" s="13">
        <v>1</v>
      </c>
      <c r="Q651" s="14">
        <f t="shared" si="129"/>
        <v>1</v>
      </c>
      <c r="R651" s="422">
        <f t="shared" si="130"/>
        <v>6</v>
      </c>
      <c r="S651" s="423">
        <f t="shared" si="131"/>
        <v>65.76452424</v>
      </c>
      <c r="T651" s="422">
        <f t="shared" si="132"/>
        <v>43.792607538522965</v>
      </c>
      <c r="U651" s="423">
        <f t="shared" si="133"/>
        <v>2.8800000000000003</v>
      </c>
      <c r="V651" s="317"/>
      <c r="W651" s="322">
        <f t="shared" si="137"/>
        <v>10.718170199999999</v>
      </c>
      <c r="X651" s="397">
        <f t="shared" si="138"/>
        <v>2.2132039375641344E-2</v>
      </c>
      <c r="Y651" s="398">
        <f t="shared" si="134"/>
        <v>10.83946212</v>
      </c>
      <c r="Z651" s="396">
        <f t="shared" si="135"/>
        <v>1.1066019687820616E-2</v>
      </c>
    </row>
    <row r="652" spans="1:26" ht="15.75">
      <c r="A652" s="320"/>
      <c r="B652" s="24"/>
      <c r="C652" s="372" t="s">
        <v>152</v>
      </c>
      <c r="D652" s="10">
        <v>100</v>
      </c>
      <c r="E652" s="10" t="s">
        <v>14</v>
      </c>
      <c r="F652" s="10">
        <v>140</v>
      </c>
      <c r="G652" s="10" t="s">
        <v>14</v>
      </c>
      <c r="H652" s="10">
        <v>3.5</v>
      </c>
      <c r="I652" s="10"/>
      <c r="J652" s="10"/>
      <c r="K652" s="61"/>
      <c r="L652" s="435">
        <f t="shared" si="136"/>
        <v>12.720804109999998</v>
      </c>
      <c r="M652" s="436">
        <v>6000</v>
      </c>
      <c r="N652" s="423">
        <f t="shared" si="128"/>
        <v>76.32482465999999</v>
      </c>
      <c r="O652" s="12">
        <v>1</v>
      </c>
      <c r="P652" s="13">
        <v>1</v>
      </c>
      <c r="Q652" s="14">
        <f t="shared" si="129"/>
        <v>1</v>
      </c>
      <c r="R652" s="422">
        <f t="shared" si="130"/>
        <v>6</v>
      </c>
      <c r="S652" s="423">
        <f t="shared" si="131"/>
        <v>76.32482465999999</v>
      </c>
      <c r="T652" s="422">
        <f t="shared" si="132"/>
        <v>37.733463690606278</v>
      </c>
      <c r="U652" s="423">
        <f t="shared" si="133"/>
        <v>2.8800000000000003</v>
      </c>
      <c r="V652" s="317"/>
      <c r="W652" s="322">
        <f t="shared" si="137"/>
        <v>12.390620549999998</v>
      </c>
      <c r="X652" s="397">
        <f t="shared" si="138"/>
        <v>2.5956186192698127E-2</v>
      </c>
      <c r="Y652" s="398">
        <f t="shared" si="134"/>
        <v>12.555712329999999</v>
      </c>
      <c r="Z652" s="396">
        <f t="shared" si="135"/>
        <v>1.2978093096349008E-2</v>
      </c>
    </row>
    <row r="653" spans="1:26" ht="15.75">
      <c r="A653" s="320"/>
      <c r="B653" s="24"/>
      <c r="C653" s="372" t="s">
        <v>152</v>
      </c>
      <c r="D653" s="10">
        <v>100</v>
      </c>
      <c r="E653" s="10" t="s">
        <v>14</v>
      </c>
      <c r="F653" s="10">
        <v>140</v>
      </c>
      <c r="G653" s="10" t="s">
        <v>14</v>
      </c>
      <c r="H653" s="10">
        <v>4</v>
      </c>
      <c r="I653" s="10"/>
      <c r="J653" s="10"/>
      <c r="K653" s="61"/>
      <c r="L653" s="435">
        <f t="shared" si="136"/>
        <v>14.461784959999997</v>
      </c>
      <c r="M653" s="436">
        <v>6000</v>
      </c>
      <c r="N653" s="423">
        <f t="shared" si="128"/>
        <v>86.770709759999988</v>
      </c>
      <c r="O653" s="12">
        <v>1</v>
      </c>
      <c r="P653" s="13">
        <v>1</v>
      </c>
      <c r="Q653" s="14">
        <f t="shared" si="129"/>
        <v>1</v>
      </c>
      <c r="R653" s="422">
        <f t="shared" si="130"/>
        <v>6</v>
      </c>
      <c r="S653" s="423">
        <f t="shared" si="131"/>
        <v>86.770709759999988</v>
      </c>
      <c r="T653" s="422">
        <f t="shared" si="132"/>
        <v>33.190923618878102</v>
      </c>
      <c r="U653" s="423">
        <f t="shared" si="133"/>
        <v>2.8800000000000003</v>
      </c>
      <c r="V653" s="317"/>
      <c r="W653" s="322">
        <f t="shared" si="137"/>
        <v>14.030524799999998</v>
      </c>
      <c r="X653" s="397">
        <f t="shared" si="138"/>
        <v>2.982067298005231E-2</v>
      </c>
      <c r="Y653" s="398">
        <f t="shared" si="134"/>
        <v>14.246154879999997</v>
      </c>
      <c r="Z653" s="396">
        <f t="shared" si="135"/>
        <v>1.4910336490026266E-2</v>
      </c>
    </row>
    <row r="654" spans="1:26" ht="15.75">
      <c r="A654" s="320"/>
      <c r="B654" s="24"/>
      <c r="C654" s="372" t="s">
        <v>152</v>
      </c>
      <c r="D654" s="10">
        <v>100</v>
      </c>
      <c r="E654" s="10" t="s">
        <v>14</v>
      </c>
      <c r="F654" s="10">
        <v>140</v>
      </c>
      <c r="G654" s="10" t="s">
        <v>14</v>
      </c>
      <c r="H654" s="10">
        <v>5</v>
      </c>
      <c r="I654" s="10"/>
      <c r="J654" s="10"/>
      <c r="K654" s="61"/>
      <c r="L654" s="435">
        <f t="shared" si="136"/>
        <v>17.886538999999999</v>
      </c>
      <c r="M654" s="436">
        <v>6000</v>
      </c>
      <c r="N654" s="423">
        <f t="shared" ref="N654:N717" si="139">L654*M654/1000</f>
        <v>107.31923399999999</v>
      </c>
      <c r="O654" s="12">
        <v>1</v>
      </c>
      <c r="P654" s="13">
        <v>1</v>
      </c>
      <c r="Q654" s="14">
        <f t="shared" ref="Q654:Q717" si="140">O654*P654</f>
        <v>1</v>
      </c>
      <c r="R654" s="422">
        <f t="shared" ref="R654:R717" si="141">M654*Q654/1000</f>
        <v>6</v>
      </c>
      <c r="S654" s="423">
        <f t="shared" ref="S654:S717" si="142">N654*Q654</f>
        <v>107.31923399999999</v>
      </c>
      <c r="T654" s="422">
        <f t="shared" ref="T654:T717" si="143">(D654+F654)*2/L654</f>
        <v>26.835823297061552</v>
      </c>
      <c r="U654" s="423">
        <f t="shared" ref="U654:U717" si="144">T654*S654/1000</f>
        <v>2.88</v>
      </c>
      <c r="V654" s="317"/>
      <c r="W654" s="322">
        <f t="shared" si="137"/>
        <v>17.212695</v>
      </c>
      <c r="X654" s="397">
        <f t="shared" si="138"/>
        <v>3.7673246903718982E-2</v>
      </c>
      <c r="Y654" s="398">
        <f t="shared" si="134"/>
        <v>17.549617000000001</v>
      </c>
      <c r="Z654" s="396">
        <f t="shared" si="135"/>
        <v>1.8836623451859436E-2</v>
      </c>
    </row>
    <row r="655" spans="1:26" ht="15.75">
      <c r="A655" s="320"/>
      <c r="B655" s="24"/>
      <c r="C655" s="372" t="s">
        <v>152</v>
      </c>
      <c r="D655" s="10">
        <v>100</v>
      </c>
      <c r="E655" s="10" t="s">
        <v>14</v>
      </c>
      <c r="F655" s="10">
        <v>140</v>
      </c>
      <c r="G655" s="10" t="s">
        <v>14</v>
      </c>
      <c r="H655" s="10">
        <v>6</v>
      </c>
      <c r="I655" s="10"/>
      <c r="J655" s="10"/>
      <c r="K655" s="61"/>
      <c r="L655" s="435">
        <f t="shared" si="136"/>
        <v>21.235016160000001</v>
      </c>
      <c r="M655" s="436">
        <v>6000</v>
      </c>
      <c r="N655" s="423">
        <f t="shared" si="139"/>
        <v>127.41009696</v>
      </c>
      <c r="O655" s="12">
        <v>1</v>
      </c>
      <c r="P655" s="13">
        <v>1</v>
      </c>
      <c r="Q655" s="14">
        <f t="shared" si="140"/>
        <v>1</v>
      </c>
      <c r="R655" s="422">
        <f t="shared" si="141"/>
        <v>6</v>
      </c>
      <c r="S655" s="423">
        <f t="shared" si="142"/>
        <v>127.41009696</v>
      </c>
      <c r="T655" s="422">
        <f t="shared" si="143"/>
        <v>22.6041739918318</v>
      </c>
      <c r="U655" s="423">
        <f t="shared" si="144"/>
        <v>2.88</v>
      </c>
      <c r="V655" s="317"/>
      <c r="W655" s="322">
        <f t="shared" si="137"/>
        <v>20.264680800000001</v>
      </c>
      <c r="X655" s="397">
        <f t="shared" si="138"/>
        <v>4.5695061058055764E-2</v>
      </c>
      <c r="Y655" s="398">
        <f t="shared" si="134"/>
        <v>20.749848480000001</v>
      </c>
      <c r="Z655" s="396">
        <f t="shared" si="135"/>
        <v>2.2847530529027882E-2</v>
      </c>
    </row>
    <row r="656" spans="1:26" ht="15.75">
      <c r="A656" s="320"/>
      <c r="B656" s="24"/>
      <c r="C656" s="372" t="s">
        <v>152</v>
      </c>
      <c r="D656" s="10">
        <v>100</v>
      </c>
      <c r="E656" s="10" t="s">
        <v>14</v>
      </c>
      <c r="F656" s="10">
        <v>140</v>
      </c>
      <c r="G656" s="10" t="s">
        <v>14</v>
      </c>
      <c r="H656" s="10">
        <v>8</v>
      </c>
      <c r="I656" s="10"/>
      <c r="J656" s="10"/>
      <c r="K656" s="61"/>
      <c r="L656" s="435">
        <f t="shared" si="136"/>
        <v>27.703139839999999</v>
      </c>
      <c r="M656" s="436">
        <v>6000</v>
      </c>
      <c r="N656" s="423">
        <f t="shared" si="139"/>
        <v>166.21883903999998</v>
      </c>
      <c r="O656" s="12">
        <v>1</v>
      </c>
      <c r="P656" s="13">
        <v>1</v>
      </c>
      <c r="Q656" s="14">
        <f t="shared" si="140"/>
        <v>1</v>
      </c>
      <c r="R656" s="422">
        <f t="shared" si="141"/>
        <v>6</v>
      </c>
      <c r="S656" s="423">
        <f t="shared" si="142"/>
        <v>166.21883903999998</v>
      </c>
      <c r="T656" s="422">
        <f t="shared" si="143"/>
        <v>17.32655586234084</v>
      </c>
      <c r="U656" s="423">
        <f t="shared" si="144"/>
        <v>2.88</v>
      </c>
      <c r="V656" s="317"/>
      <c r="W656" s="322">
        <f t="shared" si="137"/>
        <v>25.978099199999999</v>
      </c>
      <c r="X656" s="397">
        <f t="shared" si="138"/>
        <v>6.226877711201706E-2</v>
      </c>
      <c r="Y656" s="398">
        <f t="shared" si="134"/>
        <v>26.840619520000001</v>
      </c>
      <c r="Z656" s="396">
        <f t="shared" si="135"/>
        <v>3.1134388556008474E-2</v>
      </c>
    </row>
    <row r="657" spans="1:26" ht="15.75">
      <c r="A657" s="320"/>
      <c r="B657" s="24"/>
      <c r="C657" s="372" t="s">
        <v>152</v>
      </c>
      <c r="D657" s="10">
        <v>100</v>
      </c>
      <c r="E657" s="10" t="s">
        <v>14</v>
      </c>
      <c r="F657" s="10">
        <v>150</v>
      </c>
      <c r="G657" s="10" t="s">
        <v>14</v>
      </c>
      <c r="H657" s="10">
        <v>2.5</v>
      </c>
      <c r="I657" s="10"/>
      <c r="J657" s="10"/>
      <c r="K657" s="61"/>
      <c r="L657" s="435">
        <f t="shared" si="136"/>
        <v>9.5741347500000007</v>
      </c>
      <c r="M657" s="436">
        <v>6000</v>
      </c>
      <c r="N657" s="423">
        <f t="shared" si="139"/>
        <v>57.444808500000008</v>
      </c>
      <c r="O657" s="12">
        <v>1</v>
      </c>
      <c r="P657" s="13">
        <v>1</v>
      </c>
      <c r="Q657" s="14">
        <f t="shared" si="140"/>
        <v>1</v>
      </c>
      <c r="R657" s="422">
        <f t="shared" si="141"/>
        <v>6</v>
      </c>
      <c r="S657" s="423">
        <f t="shared" si="142"/>
        <v>57.444808500000008</v>
      </c>
      <c r="T657" s="422">
        <f t="shared" si="143"/>
        <v>52.22404040218882</v>
      </c>
      <c r="U657" s="423">
        <f t="shared" si="144"/>
        <v>3</v>
      </c>
      <c r="V657" s="317"/>
      <c r="W657" s="322">
        <f t="shared" si="137"/>
        <v>9.4056737500000001</v>
      </c>
      <c r="X657" s="397">
        <f t="shared" si="138"/>
        <v>1.7595428140386282E-2</v>
      </c>
      <c r="Y657" s="398">
        <f t="shared" si="134"/>
        <v>9.4899042500000004</v>
      </c>
      <c r="Z657" s="396">
        <f t="shared" si="135"/>
        <v>8.7977140701931411E-3</v>
      </c>
    </row>
    <row r="658" spans="1:26" ht="15.75">
      <c r="A658" s="320"/>
      <c r="B658" s="24"/>
      <c r="C658" s="372" t="s">
        <v>152</v>
      </c>
      <c r="D658" s="10">
        <v>100</v>
      </c>
      <c r="E658" s="10" t="s">
        <v>14</v>
      </c>
      <c r="F658" s="10">
        <v>150</v>
      </c>
      <c r="G658" s="10" t="s">
        <v>14</v>
      </c>
      <c r="H658" s="10">
        <v>3</v>
      </c>
      <c r="I658" s="10"/>
      <c r="J658" s="10"/>
      <c r="K658" s="61"/>
      <c r="L658" s="435">
        <f t="shared" si="136"/>
        <v>11.43175404</v>
      </c>
      <c r="M658" s="436">
        <v>6000</v>
      </c>
      <c r="N658" s="423">
        <f t="shared" si="139"/>
        <v>68.590524239999993</v>
      </c>
      <c r="O658" s="12">
        <v>1</v>
      </c>
      <c r="P658" s="13">
        <v>1</v>
      </c>
      <c r="Q658" s="14">
        <f t="shared" si="140"/>
        <v>1</v>
      </c>
      <c r="R658" s="422">
        <f t="shared" si="141"/>
        <v>6</v>
      </c>
      <c r="S658" s="423">
        <f t="shared" si="142"/>
        <v>68.590524239999993</v>
      </c>
      <c r="T658" s="422">
        <f t="shared" si="143"/>
        <v>43.737819957504968</v>
      </c>
      <c r="U658" s="423">
        <f t="shared" si="144"/>
        <v>3</v>
      </c>
      <c r="V658" s="317"/>
      <c r="W658" s="322">
        <f t="shared" si="137"/>
        <v>11.1891702</v>
      </c>
      <c r="X658" s="397">
        <f t="shared" si="138"/>
        <v>2.1220176637040344E-2</v>
      </c>
      <c r="Y658" s="398">
        <f t="shared" si="134"/>
        <v>11.31046212</v>
      </c>
      <c r="Z658" s="396">
        <f t="shared" si="135"/>
        <v>1.0610088318520061E-2</v>
      </c>
    </row>
    <row r="659" spans="1:26" ht="15.75">
      <c r="A659" s="320"/>
      <c r="B659" s="24"/>
      <c r="C659" s="372" t="s">
        <v>152</v>
      </c>
      <c r="D659" s="10">
        <v>100</v>
      </c>
      <c r="E659" s="10" t="s">
        <v>14</v>
      </c>
      <c r="F659" s="10">
        <v>150</v>
      </c>
      <c r="G659" s="10" t="s">
        <v>14</v>
      </c>
      <c r="H659" s="10">
        <v>3.5</v>
      </c>
      <c r="I659" s="10"/>
      <c r="J659" s="10"/>
      <c r="K659" s="61"/>
      <c r="L659" s="435">
        <f t="shared" si="136"/>
        <v>13.270304109999998</v>
      </c>
      <c r="M659" s="436">
        <v>6000</v>
      </c>
      <c r="N659" s="423">
        <f t="shared" si="139"/>
        <v>79.621824659999987</v>
      </c>
      <c r="O659" s="12">
        <v>1</v>
      </c>
      <c r="P659" s="13">
        <v>1</v>
      </c>
      <c r="Q659" s="14">
        <f t="shared" si="140"/>
        <v>1</v>
      </c>
      <c r="R659" s="422">
        <f t="shared" si="141"/>
        <v>6</v>
      </c>
      <c r="S659" s="423">
        <f t="shared" si="142"/>
        <v>79.621824659999987</v>
      </c>
      <c r="T659" s="422">
        <f t="shared" si="143"/>
        <v>37.678111658588065</v>
      </c>
      <c r="U659" s="423">
        <f t="shared" si="144"/>
        <v>3.0000000000000004</v>
      </c>
      <c r="V659" s="317"/>
      <c r="W659" s="322">
        <f t="shared" si="137"/>
        <v>12.940120549999998</v>
      </c>
      <c r="X659" s="397">
        <f t="shared" si="138"/>
        <v>2.4881386083020263E-2</v>
      </c>
      <c r="Y659" s="398">
        <f t="shared" si="134"/>
        <v>13.105212329999999</v>
      </c>
      <c r="Z659" s="396">
        <f t="shared" si="135"/>
        <v>1.2440693041510076E-2</v>
      </c>
    </row>
    <row r="660" spans="1:26" ht="15.75">
      <c r="A660" s="320"/>
      <c r="B660" s="24"/>
      <c r="C660" s="372" t="s">
        <v>152</v>
      </c>
      <c r="D660" s="10">
        <v>100</v>
      </c>
      <c r="E660" s="10" t="s">
        <v>14</v>
      </c>
      <c r="F660" s="10">
        <v>150</v>
      </c>
      <c r="G660" s="10" t="s">
        <v>14</v>
      </c>
      <c r="H660" s="10">
        <v>4</v>
      </c>
      <c r="I660" s="10"/>
      <c r="J660" s="10"/>
      <c r="K660" s="61"/>
      <c r="L660" s="435">
        <f t="shared" si="136"/>
        <v>15.089784959999998</v>
      </c>
      <c r="M660" s="436">
        <v>6000</v>
      </c>
      <c r="N660" s="423">
        <f t="shared" si="139"/>
        <v>90.538709759999989</v>
      </c>
      <c r="O660" s="12">
        <v>1</v>
      </c>
      <c r="P660" s="13">
        <v>1</v>
      </c>
      <c r="Q660" s="14">
        <f t="shared" si="140"/>
        <v>1</v>
      </c>
      <c r="R660" s="422">
        <f t="shared" si="141"/>
        <v>6</v>
      </c>
      <c r="S660" s="423">
        <f t="shared" si="142"/>
        <v>90.538709759999989</v>
      </c>
      <c r="T660" s="422">
        <f t="shared" si="143"/>
        <v>33.134998366471095</v>
      </c>
      <c r="U660" s="423">
        <f t="shared" si="144"/>
        <v>3</v>
      </c>
      <c r="V660" s="317"/>
      <c r="W660" s="322">
        <f t="shared" si="137"/>
        <v>14.658524799999999</v>
      </c>
      <c r="X660" s="397">
        <f t="shared" si="138"/>
        <v>2.8579609394248084E-2</v>
      </c>
      <c r="Y660" s="398">
        <f t="shared" ref="Y660:Y723" si="145">(D660+F660-2*H660)*2*H660*7.85/1000-0.8584*3*H660*H660*7.85/1000</f>
        <v>14.874154879999997</v>
      </c>
      <c r="Z660" s="396">
        <f t="shared" ref="Z660:Z723" si="146">1-Y660/L660</f>
        <v>1.4289804697124042E-2</v>
      </c>
    </row>
    <row r="661" spans="1:26" ht="15.75">
      <c r="A661" s="320"/>
      <c r="B661" s="24"/>
      <c r="C661" s="372" t="s">
        <v>152</v>
      </c>
      <c r="D661" s="10">
        <v>100</v>
      </c>
      <c r="E661" s="10" t="s">
        <v>14</v>
      </c>
      <c r="F661" s="10">
        <v>150</v>
      </c>
      <c r="G661" s="10" t="s">
        <v>14</v>
      </c>
      <c r="H661" s="10">
        <v>5</v>
      </c>
      <c r="I661" s="10"/>
      <c r="J661" s="10"/>
      <c r="K661" s="61"/>
      <c r="L661" s="435">
        <f t="shared" si="136"/>
        <v>18.671538999999999</v>
      </c>
      <c r="M661" s="436">
        <v>6000</v>
      </c>
      <c r="N661" s="423">
        <f t="shared" si="139"/>
        <v>112.029234</v>
      </c>
      <c r="O661" s="12">
        <v>1</v>
      </c>
      <c r="P661" s="13">
        <v>1</v>
      </c>
      <c r="Q661" s="14">
        <f t="shared" si="140"/>
        <v>1</v>
      </c>
      <c r="R661" s="422">
        <f t="shared" si="141"/>
        <v>6</v>
      </c>
      <c r="S661" s="423">
        <f t="shared" si="142"/>
        <v>112.029234</v>
      </c>
      <c r="T661" s="422">
        <f t="shared" si="143"/>
        <v>26.77872456041251</v>
      </c>
      <c r="U661" s="423">
        <f t="shared" si="144"/>
        <v>3.0000000000000004</v>
      </c>
      <c r="V661" s="317"/>
      <c r="W661" s="322">
        <f t="shared" si="137"/>
        <v>17.997695</v>
      </c>
      <c r="X661" s="397">
        <f t="shared" si="138"/>
        <v>3.6089365745373136E-2</v>
      </c>
      <c r="Y661" s="398">
        <f t="shared" si="145"/>
        <v>18.334617000000001</v>
      </c>
      <c r="Z661" s="396">
        <f t="shared" si="146"/>
        <v>1.8044682872686457E-2</v>
      </c>
    </row>
    <row r="662" spans="1:26" ht="15.75">
      <c r="A662" s="320"/>
      <c r="B662" s="24"/>
      <c r="C662" s="372" t="s">
        <v>152</v>
      </c>
      <c r="D662" s="10">
        <v>100</v>
      </c>
      <c r="E662" s="10" t="s">
        <v>14</v>
      </c>
      <c r="F662" s="10">
        <v>150</v>
      </c>
      <c r="G662" s="10" t="s">
        <v>14</v>
      </c>
      <c r="H662" s="10">
        <v>6</v>
      </c>
      <c r="I662" s="10"/>
      <c r="J662" s="10"/>
      <c r="K662" s="61"/>
      <c r="L662" s="435">
        <f t="shared" ref="L662:L725" si="147">(D662+F662-2*H662)*2*H662*7.85/1000-0.8584*1*H662*H662*7.85/1000</f>
        <v>22.177016160000001</v>
      </c>
      <c r="M662" s="436">
        <v>6000</v>
      </c>
      <c r="N662" s="423">
        <f t="shared" si="139"/>
        <v>133.06209695999999</v>
      </c>
      <c r="O662" s="12">
        <v>1</v>
      </c>
      <c r="P662" s="13">
        <v>1</v>
      </c>
      <c r="Q662" s="14">
        <f t="shared" si="140"/>
        <v>1</v>
      </c>
      <c r="R662" s="422">
        <f t="shared" si="141"/>
        <v>6</v>
      </c>
      <c r="S662" s="423">
        <f t="shared" si="142"/>
        <v>133.06209695999999</v>
      </c>
      <c r="T662" s="422">
        <f t="shared" si="143"/>
        <v>22.545864438780296</v>
      </c>
      <c r="U662" s="423">
        <f t="shared" si="144"/>
        <v>2.9999999999999996</v>
      </c>
      <c r="V662" s="317"/>
      <c r="W662" s="322">
        <f t="shared" si="137"/>
        <v>21.206680800000001</v>
      </c>
      <c r="X662" s="397">
        <f t="shared" si="138"/>
        <v>4.3754098973430189E-2</v>
      </c>
      <c r="Y662" s="398">
        <f t="shared" si="145"/>
        <v>21.691848480000001</v>
      </c>
      <c r="Z662" s="396">
        <f t="shared" si="146"/>
        <v>2.1877049486715094E-2</v>
      </c>
    </row>
    <row r="663" spans="1:26" ht="15.75">
      <c r="A663" s="320"/>
      <c r="B663" s="24"/>
      <c r="C663" s="372" t="s">
        <v>152</v>
      </c>
      <c r="D663" s="10">
        <v>100</v>
      </c>
      <c r="E663" s="10" t="s">
        <v>14</v>
      </c>
      <c r="F663" s="10">
        <v>150</v>
      </c>
      <c r="G663" s="10" t="s">
        <v>14</v>
      </c>
      <c r="H663" s="10">
        <v>8</v>
      </c>
      <c r="I663" s="10"/>
      <c r="J663" s="10"/>
      <c r="K663" s="61"/>
      <c r="L663" s="435">
        <f t="shared" si="147"/>
        <v>28.959139839999995</v>
      </c>
      <c r="M663" s="436">
        <v>6000</v>
      </c>
      <c r="N663" s="423">
        <f t="shared" si="139"/>
        <v>173.75483903999995</v>
      </c>
      <c r="O663" s="12">
        <v>1</v>
      </c>
      <c r="P663" s="13">
        <v>1</v>
      </c>
      <c r="Q663" s="14">
        <f t="shared" si="140"/>
        <v>1</v>
      </c>
      <c r="R663" s="422">
        <f t="shared" si="141"/>
        <v>6</v>
      </c>
      <c r="S663" s="423">
        <f t="shared" si="142"/>
        <v>173.75483903999995</v>
      </c>
      <c r="T663" s="422">
        <f t="shared" si="143"/>
        <v>17.265706190256793</v>
      </c>
      <c r="U663" s="423">
        <f t="shared" si="144"/>
        <v>3</v>
      </c>
      <c r="V663" s="317"/>
      <c r="W663" s="322">
        <f t="shared" si="137"/>
        <v>27.234099199999996</v>
      </c>
      <c r="X663" s="397">
        <f t="shared" si="138"/>
        <v>5.9568089712985106E-2</v>
      </c>
      <c r="Y663" s="398">
        <f t="shared" si="145"/>
        <v>28.096619519999997</v>
      </c>
      <c r="Z663" s="396">
        <f t="shared" si="146"/>
        <v>2.9784044856492442E-2</v>
      </c>
    </row>
    <row r="664" spans="1:26" ht="15.75">
      <c r="A664" s="320"/>
      <c r="B664" s="24"/>
      <c r="C664" s="372" t="s">
        <v>152</v>
      </c>
      <c r="D664" s="10">
        <v>100</v>
      </c>
      <c r="E664" s="10" t="s">
        <v>14</v>
      </c>
      <c r="F664" s="10">
        <v>160</v>
      </c>
      <c r="G664" s="10" t="s">
        <v>14</v>
      </c>
      <c r="H664" s="10">
        <v>2.5</v>
      </c>
      <c r="I664" s="10"/>
      <c r="J664" s="10"/>
      <c r="K664" s="61"/>
      <c r="L664" s="435">
        <f t="shared" si="147"/>
        <v>9.966634749999999</v>
      </c>
      <c r="M664" s="436">
        <v>6000</v>
      </c>
      <c r="N664" s="423">
        <f t="shared" si="139"/>
        <v>59.79980849999999</v>
      </c>
      <c r="O664" s="12">
        <v>1</v>
      </c>
      <c r="P664" s="13">
        <v>1</v>
      </c>
      <c r="Q664" s="14">
        <f t="shared" si="140"/>
        <v>1</v>
      </c>
      <c r="R664" s="422">
        <f t="shared" si="141"/>
        <v>6</v>
      </c>
      <c r="S664" s="423">
        <f t="shared" si="142"/>
        <v>59.79980849999999</v>
      </c>
      <c r="T664" s="422">
        <f t="shared" si="143"/>
        <v>52.174080122681332</v>
      </c>
      <c r="U664" s="423">
        <f t="shared" si="144"/>
        <v>3.1199999999999997</v>
      </c>
      <c r="V664" s="317"/>
      <c r="W664" s="322">
        <f t="shared" si="137"/>
        <v>9.7981737499999983</v>
      </c>
      <c r="X664" s="397">
        <f t="shared" si="138"/>
        <v>1.6902495599128931E-2</v>
      </c>
      <c r="Y664" s="398">
        <f t="shared" si="145"/>
        <v>9.8824042499999987</v>
      </c>
      <c r="Z664" s="396">
        <f t="shared" si="146"/>
        <v>8.4512477995645208E-3</v>
      </c>
    </row>
    <row r="665" spans="1:26" ht="15.75">
      <c r="A665" s="320"/>
      <c r="B665" s="24"/>
      <c r="C665" s="372" t="s">
        <v>152</v>
      </c>
      <c r="D665" s="10">
        <v>100</v>
      </c>
      <c r="E665" s="10" t="s">
        <v>14</v>
      </c>
      <c r="F665" s="10">
        <v>160</v>
      </c>
      <c r="G665" s="10" t="s">
        <v>14</v>
      </c>
      <c r="H665" s="10">
        <v>3</v>
      </c>
      <c r="I665" s="10"/>
      <c r="J665" s="10"/>
      <c r="K665" s="61"/>
      <c r="L665" s="435">
        <f t="shared" si="147"/>
        <v>11.90275404</v>
      </c>
      <c r="M665" s="436">
        <v>6000</v>
      </c>
      <c r="N665" s="423">
        <f t="shared" si="139"/>
        <v>71.416524240000001</v>
      </c>
      <c r="O665" s="12">
        <v>1</v>
      </c>
      <c r="P665" s="13">
        <v>1</v>
      </c>
      <c r="Q665" s="14">
        <f t="shared" si="140"/>
        <v>1</v>
      </c>
      <c r="R665" s="422">
        <f t="shared" si="141"/>
        <v>6</v>
      </c>
      <c r="S665" s="423">
        <f t="shared" si="142"/>
        <v>71.416524240000001</v>
      </c>
      <c r="T665" s="422">
        <f t="shared" si="143"/>
        <v>43.687368339504062</v>
      </c>
      <c r="U665" s="423">
        <f t="shared" si="144"/>
        <v>3.1200000000000006</v>
      </c>
      <c r="V665" s="317"/>
      <c r="W665" s="322">
        <f t="shared" si="137"/>
        <v>11.6601702</v>
      </c>
      <c r="X665" s="397">
        <f t="shared" si="138"/>
        <v>2.0380479944790975E-2</v>
      </c>
      <c r="Y665" s="398">
        <f t="shared" si="145"/>
        <v>11.78146212</v>
      </c>
      <c r="Z665" s="396">
        <f t="shared" si="146"/>
        <v>1.0190239972395432E-2</v>
      </c>
    </row>
    <row r="666" spans="1:26" ht="15.75">
      <c r="A666" s="320"/>
      <c r="B666" s="24"/>
      <c r="C666" s="372" t="s">
        <v>152</v>
      </c>
      <c r="D666" s="10">
        <v>100</v>
      </c>
      <c r="E666" s="10" t="s">
        <v>14</v>
      </c>
      <c r="F666" s="10">
        <v>160</v>
      </c>
      <c r="G666" s="10" t="s">
        <v>14</v>
      </c>
      <c r="H666" s="10">
        <v>3.5</v>
      </c>
      <c r="I666" s="10"/>
      <c r="J666" s="10"/>
      <c r="K666" s="61"/>
      <c r="L666" s="435">
        <f t="shared" si="147"/>
        <v>13.819804109999998</v>
      </c>
      <c r="M666" s="436">
        <v>6000</v>
      </c>
      <c r="N666" s="423">
        <f t="shared" si="139"/>
        <v>82.918824659999984</v>
      </c>
      <c r="O666" s="12">
        <v>1</v>
      </c>
      <c r="P666" s="13">
        <v>1</v>
      </c>
      <c r="Q666" s="14">
        <f t="shared" si="140"/>
        <v>1</v>
      </c>
      <c r="R666" s="422">
        <f t="shared" si="141"/>
        <v>6</v>
      </c>
      <c r="S666" s="423">
        <f t="shared" si="142"/>
        <v>82.918824659999984</v>
      </c>
      <c r="T666" s="422">
        <f t="shared" si="143"/>
        <v>37.627161417123737</v>
      </c>
      <c r="U666" s="423">
        <f t="shared" si="144"/>
        <v>3.1199999999999997</v>
      </c>
      <c r="V666" s="317"/>
      <c r="W666" s="322">
        <f t="shared" si="137"/>
        <v>13.489620549999998</v>
      </c>
      <c r="X666" s="397">
        <f t="shared" si="138"/>
        <v>2.3892057902693442E-2</v>
      </c>
      <c r="Y666" s="398">
        <f t="shared" si="145"/>
        <v>13.654712329999999</v>
      </c>
      <c r="Z666" s="396">
        <f t="shared" si="146"/>
        <v>1.1946028951346666E-2</v>
      </c>
    </row>
    <row r="667" spans="1:26" ht="15.75">
      <c r="A667" s="320"/>
      <c r="B667" s="24"/>
      <c r="C667" s="372" t="s">
        <v>152</v>
      </c>
      <c r="D667" s="10">
        <v>100</v>
      </c>
      <c r="E667" s="10" t="s">
        <v>14</v>
      </c>
      <c r="F667" s="10">
        <v>160</v>
      </c>
      <c r="G667" s="10" t="s">
        <v>14</v>
      </c>
      <c r="H667" s="10">
        <v>4</v>
      </c>
      <c r="I667" s="10"/>
      <c r="J667" s="10"/>
      <c r="K667" s="61"/>
      <c r="L667" s="435">
        <f t="shared" si="147"/>
        <v>15.717784959999998</v>
      </c>
      <c r="M667" s="436">
        <v>6000</v>
      </c>
      <c r="N667" s="423">
        <f t="shared" si="139"/>
        <v>94.30670975999999</v>
      </c>
      <c r="O667" s="12">
        <v>1</v>
      </c>
      <c r="P667" s="13">
        <v>1</v>
      </c>
      <c r="Q667" s="14">
        <f t="shared" si="140"/>
        <v>1</v>
      </c>
      <c r="R667" s="422">
        <f t="shared" si="141"/>
        <v>6</v>
      </c>
      <c r="S667" s="423">
        <f t="shared" si="142"/>
        <v>94.30670975999999</v>
      </c>
      <c r="T667" s="422">
        <f t="shared" si="143"/>
        <v>33.083542071821299</v>
      </c>
      <c r="U667" s="423">
        <f t="shared" si="144"/>
        <v>3.12</v>
      </c>
      <c r="V667" s="317"/>
      <c r="W667" s="322">
        <f t="shared" si="137"/>
        <v>15.286524799999999</v>
      </c>
      <c r="X667" s="397">
        <f t="shared" si="138"/>
        <v>2.7437718552423718E-2</v>
      </c>
      <c r="Y667" s="398">
        <f t="shared" si="145"/>
        <v>15.502154879999997</v>
      </c>
      <c r="Z667" s="396">
        <f t="shared" si="146"/>
        <v>1.371885927621197E-2</v>
      </c>
    </row>
    <row r="668" spans="1:26" ht="15.75">
      <c r="A668" s="320"/>
      <c r="B668" s="24"/>
      <c r="C668" s="372" t="s">
        <v>152</v>
      </c>
      <c r="D668" s="10">
        <v>100</v>
      </c>
      <c r="E668" s="10" t="s">
        <v>14</v>
      </c>
      <c r="F668" s="10">
        <v>160</v>
      </c>
      <c r="G668" s="10" t="s">
        <v>14</v>
      </c>
      <c r="H668" s="10">
        <v>5</v>
      </c>
      <c r="I668" s="10"/>
      <c r="J668" s="10"/>
      <c r="K668" s="61"/>
      <c r="L668" s="435">
        <f t="shared" si="147"/>
        <v>19.456538999999999</v>
      </c>
      <c r="M668" s="436">
        <v>6000</v>
      </c>
      <c r="N668" s="423">
        <f t="shared" si="139"/>
        <v>116.739234</v>
      </c>
      <c r="O668" s="12">
        <v>1</v>
      </c>
      <c r="P668" s="13">
        <v>1</v>
      </c>
      <c r="Q668" s="14">
        <f t="shared" si="140"/>
        <v>1</v>
      </c>
      <c r="R668" s="422">
        <f t="shared" si="141"/>
        <v>6</v>
      </c>
      <c r="S668" s="423">
        <f t="shared" si="142"/>
        <v>116.739234</v>
      </c>
      <c r="T668" s="422">
        <f t="shared" si="143"/>
        <v>26.726233273039981</v>
      </c>
      <c r="U668" s="423">
        <f t="shared" si="144"/>
        <v>3.12</v>
      </c>
      <c r="V668" s="317"/>
      <c r="W668" s="322">
        <f t="shared" si="137"/>
        <v>18.782695</v>
      </c>
      <c r="X668" s="397">
        <f t="shared" si="138"/>
        <v>3.4633292180073716E-2</v>
      </c>
      <c r="Y668" s="398">
        <f t="shared" si="145"/>
        <v>19.119617000000002</v>
      </c>
      <c r="Z668" s="396">
        <f t="shared" si="146"/>
        <v>1.7316646090036802E-2</v>
      </c>
    </row>
    <row r="669" spans="1:26" ht="15.75">
      <c r="A669" s="320"/>
      <c r="B669" s="24"/>
      <c r="C669" s="372" t="s">
        <v>152</v>
      </c>
      <c r="D669" s="10">
        <v>100</v>
      </c>
      <c r="E669" s="10" t="s">
        <v>14</v>
      </c>
      <c r="F669" s="10">
        <v>160</v>
      </c>
      <c r="G669" s="10" t="s">
        <v>14</v>
      </c>
      <c r="H669" s="10">
        <v>6</v>
      </c>
      <c r="I669" s="10"/>
      <c r="J669" s="10"/>
      <c r="K669" s="61"/>
      <c r="L669" s="435">
        <f t="shared" si="147"/>
        <v>23.119016160000001</v>
      </c>
      <c r="M669" s="436">
        <v>6000</v>
      </c>
      <c r="N669" s="423">
        <f t="shared" si="139"/>
        <v>138.71409696000001</v>
      </c>
      <c r="O669" s="12">
        <v>1</v>
      </c>
      <c r="P669" s="13">
        <v>1</v>
      </c>
      <c r="Q669" s="14">
        <f t="shared" si="140"/>
        <v>1</v>
      </c>
      <c r="R669" s="422">
        <f t="shared" si="141"/>
        <v>6</v>
      </c>
      <c r="S669" s="423">
        <f t="shared" si="142"/>
        <v>138.71409696000001</v>
      </c>
      <c r="T669" s="422">
        <f t="shared" si="143"/>
        <v>22.49230661033458</v>
      </c>
      <c r="U669" s="423">
        <f t="shared" si="144"/>
        <v>3.12</v>
      </c>
      <c r="V669" s="317"/>
      <c r="W669" s="322">
        <f t="shared" si="137"/>
        <v>22.148680800000001</v>
      </c>
      <c r="X669" s="397">
        <f t="shared" si="138"/>
        <v>4.1971308523018003E-2</v>
      </c>
      <c r="Y669" s="398">
        <f t="shared" si="145"/>
        <v>22.633848480000001</v>
      </c>
      <c r="Z669" s="396">
        <f t="shared" si="146"/>
        <v>2.0985654261509001E-2</v>
      </c>
    </row>
    <row r="670" spans="1:26" ht="15.75">
      <c r="A670" s="320"/>
      <c r="B670" s="24"/>
      <c r="C670" s="372" t="s">
        <v>152</v>
      </c>
      <c r="D670" s="10">
        <v>100</v>
      </c>
      <c r="E670" s="10" t="s">
        <v>14</v>
      </c>
      <c r="F670" s="10">
        <v>160</v>
      </c>
      <c r="G670" s="10" t="s">
        <v>14</v>
      </c>
      <c r="H670" s="10">
        <v>8</v>
      </c>
      <c r="I670" s="10"/>
      <c r="J670" s="10"/>
      <c r="K670" s="61"/>
      <c r="L670" s="435">
        <f t="shared" si="147"/>
        <v>30.215139839999996</v>
      </c>
      <c r="M670" s="436">
        <v>6000</v>
      </c>
      <c r="N670" s="423">
        <f t="shared" si="139"/>
        <v>181.29083903999995</v>
      </c>
      <c r="O670" s="12">
        <v>1</v>
      </c>
      <c r="P670" s="13">
        <v>1</v>
      </c>
      <c r="Q670" s="14">
        <f t="shared" si="140"/>
        <v>1</v>
      </c>
      <c r="R670" s="422">
        <f t="shared" si="141"/>
        <v>6</v>
      </c>
      <c r="S670" s="423">
        <f t="shared" si="142"/>
        <v>181.29083903999995</v>
      </c>
      <c r="T670" s="422">
        <f t="shared" si="143"/>
        <v>17.209915385253439</v>
      </c>
      <c r="U670" s="423">
        <f t="shared" si="144"/>
        <v>3.12</v>
      </c>
      <c r="V670" s="317"/>
      <c r="W670" s="322">
        <f t="shared" si="137"/>
        <v>28.490099199999996</v>
      </c>
      <c r="X670" s="397">
        <f t="shared" si="138"/>
        <v>5.7091929712545064E-2</v>
      </c>
      <c r="Y670" s="398">
        <f t="shared" si="145"/>
        <v>29.352619519999998</v>
      </c>
      <c r="Z670" s="396">
        <f t="shared" si="146"/>
        <v>2.8545964856272477E-2</v>
      </c>
    </row>
    <row r="671" spans="1:26" ht="15.75">
      <c r="A671" s="320"/>
      <c r="B671" s="24"/>
      <c r="C671" s="372" t="s">
        <v>152</v>
      </c>
      <c r="D671" s="10">
        <v>100</v>
      </c>
      <c r="E671" s="10" t="s">
        <v>14</v>
      </c>
      <c r="F671" s="10">
        <v>180</v>
      </c>
      <c r="G671" s="10" t="s">
        <v>14</v>
      </c>
      <c r="H671" s="10">
        <v>2.5</v>
      </c>
      <c r="I671" s="10"/>
      <c r="J671" s="10"/>
      <c r="K671" s="61"/>
      <c r="L671" s="435">
        <f t="shared" si="147"/>
        <v>10.751634749999999</v>
      </c>
      <c r="M671" s="436">
        <v>6000</v>
      </c>
      <c r="N671" s="423">
        <f t="shared" si="139"/>
        <v>64.509808499999991</v>
      </c>
      <c r="O671" s="12">
        <v>1</v>
      </c>
      <c r="P671" s="13">
        <v>1</v>
      </c>
      <c r="Q671" s="14">
        <f t="shared" si="140"/>
        <v>1</v>
      </c>
      <c r="R671" s="422">
        <f t="shared" si="141"/>
        <v>6</v>
      </c>
      <c r="S671" s="423">
        <f t="shared" si="142"/>
        <v>64.509808499999991</v>
      </c>
      <c r="T671" s="422">
        <f t="shared" si="143"/>
        <v>52.08510268636126</v>
      </c>
      <c r="U671" s="423">
        <f t="shared" si="144"/>
        <v>3.36</v>
      </c>
      <c r="V671" s="317"/>
      <c r="W671" s="322">
        <f t="shared" si="137"/>
        <v>10.583173749999998</v>
      </c>
      <c r="X671" s="397">
        <f t="shared" si="138"/>
        <v>1.5668408006512702E-2</v>
      </c>
      <c r="Y671" s="398">
        <f t="shared" si="145"/>
        <v>10.667404249999999</v>
      </c>
      <c r="Z671" s="396">
        <f t="shared" si="146"/>
        <v>7.8342040032564064E-3</v>
      </c>
    </row>
    <row r="672" spans="1:26" ht="15.75">
      <c r="A672" s="320"/>
      <c r="B672" s="24"/>
      <c r="C672" s="372" t="s">
        <v>152</v>
      </c>
      <c r="D672" s="10">
        <v>100</v>
      </c>
      <c r="E672" s="10" t="s">
        <v>14</v>
      </c>
      <c r="F672" s="10">
        <v>180</v>
      </c>
      <c r="G672" s="10" t="s">
        <v>14</v>
      </c>
      <c r="H672" s="10">
        <v>3</v>
      </c>
      <c r="I672" s="10"/>
      <c r="J672" s="10"/>
      <c r="K672" s="61"/>
      <c r="L672" s="435">
        <f t="shared" si="147"/>
        <v>12.84475404</v>
      </c>
      <c r="M672" s="436">
        <v>6000</v>
      </c>
      <c r="N672" s="423">
        <f t="shared" si="139"/>
        <v>77.068524240000002</v>
      </c>
      <c r="O672" s="12">
        <v>1</v>
      </c>
      <c r="P672" s="13">
        <v>1</v>
      </c>
      <c r="Q672" s="14">
        <f t="shared" si="140"/>
        <v>1</v>
      </c>
      <c r="R672" s="422">
        <f t="shared" si="141"/>
        <v>6</v>
      </c>
      <c r="S672" s="423">
        <f t="shared" si="142"/>
        <v>77.068524240000002</v>
      </c>
      <c r="T672" s="422">
        <f t="shared" si="143"/>
        <v>43.597565064780333</v>
      </c>
      <c r="U672" s="423">
        <f t="shared" si="144"/>
        <v>3.3600000000000003</v>
      </c>
      <c r="V672" s="317"/>
      <c r="W672" s="322">
        <f t="shared" si="137"/>
        <v>12.6021702</v>
      </c>
      <c r="X672" s="397">
        <f t="shared" si="138"/>
        <v>1.8885829907257623E-2</v>
      </c>
      <c r="Y672" s="398">
        <f t="shared" si="145"/>
        <v>12.723462120000001</v>
      </c>
      <c r="Z672" s="396">
        <f t="shared" si="146"/>
        <v>9.4429149536287005E-3</v>
      </c>
    </row>
    <row r="673" spans="1:26" ht="15.75">
      <c r="A673" s="320"/>
      <c r="B673" s="24"/>
      <c r="C673" s="372" t="s">
        <v>152</v>
      </c>
      <c r="D673" s="10">
        <v>100</v>
      </c>
      <c r="E673" s="10" t="s">
        <v>14</v>
      </c>
      <c r="F673" s="10">
        <v>180</v>
      </c>
      <c r="G673" s="10" t="s">
        <v>14</v>
      </c>
      <c r="H673" s="10">
        <v>3.5</v>
      </c>
      <c r="I673" s="10"/>
      <c r="J673" s="10"/>
      <c r="K673" s="61"/>
      <c r="L673" s="435">
        <f t="shared" si="147"/>
        <v>14.918804109999998</v>
      </c>
      <c r="M673" s="436">
        <v>6000</v>
      </c>
      <c r="N673" s="423">
        <f t="shared" si="139"/>
        <v>89.512824659999978</v>
      </c>
      <c r="O673" s="12">
        <v>1</v>
      </c>
      <c r="P673" s="13">
        <v>1</v>
      </c>
      <c r="Q673" s="14">
        <f t="shared" si="140"/>
        <v>1</v>
      </c>
      <c r="R673" s="422">
        <f t="shared" si="141"/>
        <v>6</v>
      </c>
      <c r="S673" s="423">
        <f t="shared" si="142"/>
        <v>89.512824659999978</v>
      </c>
      <c r="T673" s="422">
        <f t="shared" si="143"/>
        <v>37.536520747305403</v>
      </c>
      <c r="U673" s="423">
        <f t="shared" si="144"/>
        <v>3.36</v>
      </c>
      <c r="V673" s="317"/>
      <c r="W673" s="322">
        <f t="shared" si="137"/>
        <v>14.588620549999998</v>
      </c>
      <c r="X673" s="397">
        <f t="shared" si="138"/>
        <v>2.2132039375641344E-2</v>
      </c>
      <c r="Y673" s="398">
        <f t="shared" si="145"/>
        <v>14.753712329999999</v>
      </c>
      <c r="Z673" s="396">
        <f t="shared" si="146"/>
        <v>1.1066019687820616E-2</v>
      </c>
    </row>
    <row r="674" spans="1:26" ht="15.75">
      <c r="A674" s="320"/>
      <c r="B674" s="24"/>
      <c r="C674" s="372" t="s">
        <v>152</v>
      </c>
      <c r="D674" s="10">
        <v>100</v>
      </c>
      <c r="E674" s="10" t="s">
        <v>14</v>
      </c>
      <c r="F674" s="10">
        <v>180</v>
      </c>
      <c r="G674" s="10" t="s">
        <v>14</v>
      </c>
      <c r="H674" s="10">
        <v>4</v>
      </c>
      <c r="I674" s="10"/>
      <c r="J674" s="10"/>
      <c r="K674" s="61"/>
      <c r="L674" s="435">
        <f t="shared" si="147"/>
        <v>16.97378496</v>
      </c>
      <c r="M674" s="436">
        <v>6000</v>
      </c>
      <c r="N674" s="423">
        <f t="shared" si="139"/>
        <v>101.84270975999999</v>
      </c>
      <c r="O674" s="12">
        <v>1</v>
      </c>
      <c r="P674" s="13">
        <v>1</v>
      </c>
      <c r="Q674" s="14">
        <f t="shared" si="140"/>
        <v>1</v>
      </c>
      <c r="R674" s="422">
        <f t="shared" si="141"/>
        <v>6</v>
      </c>
      <c r="S674" s="423">
        <f t="shared" si="142"/>
        <v>101.84270975999999</v>
      </c>
      <c r="T674" s="422">
        <f t="shared" si="143"/>
        <v>32.992052233469558</v>
      </c>
      <c r="U674" s="423">
        <f t="shared" si="144"/>
        <v>3.3599999999999994</v>
      </c>
      <c r="V674" s="317"/>
      <c r="W674" s="322">
        <f t="shared" si="137"/>
        <v>16.542524799999999</v>
      </c>
      <c r="X674" s="397">
        <f t="shared" si="138"/>
        <v>2.5407424508811505E-2</v>
      </c>
      <c r="Y674" s="398">
        <f t="shared" si="145"/>
        <v>16.758154879999999</v>
      </c>
      <c r="Z674" s="396">
        <f t="shared" si="146"/>
        <v>1.2703712254405808E-2</v>
      </c>
    </row>
    <row r="675" spans="1:26" ht="15.75">
      <c r="A675" s="320"/>
      <c r="B675" s="24"/>
      <c r="C675" s="372" t="s">
        <v>152</v>
      </c>
      <c r="D675" s="10">
        <v>100</v>
      </c>
      <c r="E675" s="10" t="s">
        <v>14</v>
      </c>
      <c r="F675" s="10">
        <v>180</v>
      </c>
      <c r="G675" s="10" t="s">
        <v>14</v>
      </c>
      <c r="H675" s="10">
        <v>5</v>
      </c>
      <c r="I675" s="10"/>
      <c r="J675" s="10"/>
      <c r="K675" s="61"/>
      <c r="L675" s="435">
        <f t="shared" si="147"/>
        <v>21.026539</v>
      </c>
      <c r="M675" s="436">
        <v>6000</v>
      </c>
      <c r="N675" s="423">
        <f t="shared" si="139"/>
        <v>126.159234</v>
      </c>
      <c r="O675" s="12">
        <v>1</v>
      </c>
      <c r="P675" s="13">
        <v>1</v>
      </c>
      <c r="Q675" s="14">
        <f t="shared" si="140"/>
        <v>1</v>
      </c>
      <c r="R675" s="422">
        <f t="shared" si="141"/>
        <v>6</v>
      </c>
      <c r="S675" s="423">
        <f t="shared" si="142"/>
        <v>126.159234</v>
      </c>
      <c r="T675" s="422">
        <f t="shared" si="143"/>
        <v>26.633008884629088</v>
      </c>
      <c r="U675" s="423">
        <f t="shared" si="144"/>
        <v>3.36</v>
      </c>
      <c r="V675" s="317"/>
      <c r="W675" s="322">
        <f t="shared" si="137"/>
        <v>20.352695000000001</v>
      </c>
      <c r="X675" s="397">
        <f t="shared" si="138"/>
        <v>3.2047309355096365E-2</v>
      </c>
      <c r="Y675" s="398">
        <f t="shared" si="145"/>
        <v>20.689617000000002</v>
      </c>
      <c r="Z675" s="396">
        <f t="shared" si="146"/>
        <v>1.6023654677548071E-2</v>
      </c>
    </row>
    <row r="676" spans="1:26" ht="15.75">
      <c r="A676" s="320"/>
      <c r="B676" s="24"/>
      <c r="C676" s="372" t="s">
        <v>152</v>
      </c>
      <c r="D676" s="10">
        <v>100</v>
      </c>
      <c r="E676" s="10" t="s">
        <v>14</v>
      </c>
      <c r="F676" s="10">
        <v>180</v>
      </c>
      <c r="G676" s="10" t="s">
        <v>14</v>
      </c>
      <c r="H676" s="10">
        <v>6</v>
      </c>
      <c r="I676" s="10"/>
      <c r="J676" s="10"/>
      <c r="K676" s="61"/>
      <c r="L676" s="435">
        <f t="shared" si="147"/>
        <v>25.003016160000001</v>
      </c>
      <c r="M676" s="436">
        <v>6000</v>
      </c>
      <c r="N676" s="423">
        <f t="shared" si="139"/>
        <v>150.01809696000001</v>
      </c>
      <c r="O676" s="12">
        <v>1</v>
      </c>
      <c r="P676" s="13">
        <v>1</v>
      </c>
      <c r="Q676" s="14">
        <f t="shared" si="140"/>
        <v>1</v>
      </c>
      <c r="R676" s="422">
        <f t="shared" si="141"/>
        <v>6</v>
      </c>
      <c r="S676" s="423">
        <f t="shared" si="142"/>
        <v>150.01809696000001</v>
      </c>
      <c r="T676" s="422">
        <f t="shared" si="143"/>
        <v>22.397297846645074</v>
      </c>
      <c r="U676" s="423">
        <f t="shared" si="144"/>
        <v>3.36</v>
      </c>
      <c r="V676" s="317"/>
      <c r="W676" s="322">
        <f t="shared" si="137"/>
        <v>24.032680800000001</v>
      </c>
      <c r="X676" s="397">
        <f t="shared" si="138"/>
        <v>3.8808732266163548E-2</v>
      </c>
      <c r="Y676" s="398">
        <f t="shared" si="145"/>
        <v>24.517848480000001</v>
      </c>
      <c r="Z676" s="396">
        <f t="shared" si="146"/>
        <v>1.9404366133081719E-2</v>
      </c>
    </row>
    <row r="677" spans="1:26" ht="15.75">
      <c r="A677" s="320"/>
      <c r="B677" s="24"/>
      <c r="C677" s="372" t="s">
        <v>152</v>
      </c>
      <c r="D677" s="10">
        <v>100</v>
      </c>
      <c r="E677" s="10" t="s">
        <v>14</v>
      </c>
      <c r="F677" s="10">
        <v>180</v>
      </c>
      <c r="G677" s="10" t="s">
        <v>14</v>
      </c>
      <c r="H677" s="10">
        <v>8</v>
      </c>
      <c r="I677" s="10"/>
      <c r="J677" s="10"/>
      <c r="K677" s="61"/>
      <c r="L677" s="435">
        <f t="shared" si="147"/>
        <v>32.72713984</v>
      </c>
      <c r="M677" s="436">
        <v>6000</v>
      </c>
      <c r="N677" s="423">
        <f t="shared" si="139"/>
        <v>196.36283903999998</v>
      </c>
      <c r="O677" s="12">
        <v>1</v>
      </c>
      <c r="P677" s="13">
        <v>1</v>
      </c>
      <c r="Q677" s="14">
        <f t="shared" si="140"/>
        <v>1</v>
      </c>
      <c r="R677" s="422">
        <f t="shared" si="141"/>
        <v>6</v>
      </c>
      <c r="S677" s="423">
        <f t="shared" si="142"/>
        <v>196.36283903999998</v>
      </c>
      <c r="T677" s="422">
        <f t="shared" si="143"/>
        <v>17.111180590109278</v>
      </c>
      <c r="U677" s="423">
        <f t="shared" si="144"/>
        <v>3.36</v>
      </c>
      <c r="V677" s="317"/>
      <c r="W677" s="322">
        <f t="shared" si="137"/>
        <v>31.0020992</v>
      </c>
      <c r="X677" s="397">
        <f t="shared" si="138"/>
        <v>5.2709789136281548E-2</v>
      </c>
      <c r="Y677" s="398">
        <f t="shared" si="145"/>
        <v>31.864619520000002</v>
      </c>
      <c r="Z677" s="396">
        <f t="shared" si="146"/>
        <v>2.6354894568140774E-2</v>
      </c>
    </row>
    <row r="678" spans="1:26" ht="15.75">
      <c r="A678" s="320"/>
      <c r="B678" s="24"/>
      <c r="C678" s="372" t="s">
        <v>152</v>
      </c>
      <c r="D678" s="10">
        <v>100</v>
      </c>
      <c r="E678" s="10" t="s">
        <v>14</v>
      </c>
      <c r="F678" s="10">
        <v>200</v>
      </c>
      <c r="G678" s="10" t="s">
        <v>14</v>
      </c>
      <c r="H678" s="10">
        <v>2.5</v>
      </c>
      <c r="I678" s="10"/>
      <c r="J678" s="10"/>
      <c r="K678" s="61"/>
      <c r="L678" s="435">
        <f t="shared" si="147"/>
        <v>11.536634749999999</v>
      </c>
      <c r="M678" s="436">
        <v>6000</v>
      </c>
      <c r="N678" s="423">
        <f t="shared" si="139"/>
        <v>69.219808499999999</v>
      </c>
      <c r="O678" s="12">
        <v>1</v>
      </c>
      <c r="P678" s="13">
        <v>1</v>
      </c>
      <c r="Q678" s="14">
        <f t="shared" si="140"/>
        <v>1</v>
      </c>
      <c r="R678" s="422">
        <f t="shared" si="141"/>
        <v>6</v>
      </c>
      <c r="S678" s="423">
        <f t="shared" si="142"/>
        <v>69.219808499999999</v>
      </c>
      <c r="T678" s="422">
        <f t="shared" si="143"/>
        <v>52.008234030292073</v>
      </c>
      <c r="U678" s="423">
        <f t="shared" si="144"/>
        <v>3.6000000000000005</v>
      </c>
      <c r="V678" s="317"/>
      <c r="W678" s="322">
        <f t="shared" si="137"/>
        <v>11.368173749999999</v>
      </c>
      <c r="X678" s="397">
        <f t="shared" si="138"/>
        <v>1.4602265188295105E-2</v>
      </c>
      <c r="Y678" s="398">
        <f t="shared" si="145"/>
        <v>11.452404249999999</v>
      </c>
      <c r="Z678" s="396">
        <f t="shared" si="146"/>
        <v>7.3011325941475524E-3</v>
      </c>
    </row>
    <row r="679" spans="1:26" ht="15.75">
      <c r="A679" s="320"/>
      <c r="B679" s="24"/>
      <c r="C679" s="372" t="s">
        <v>152</v>
      </c>
      <c r="D679" s="10">
        <v>100</v>
      </c>
      <c r="E679" s="10" t="s">
        <v>14</v>
      </c>
      <c r="F679" s="10">
        <v>200</v>
      </c>
      <c r="G679" s="10" t="s">
        <v>14</v>
      </c>
      <c r="H679" s="10">
        <v>3</v>
      </c>
      <c r="I679" s="10"/>
      <c r="J679" s="10"/>
      <c r="K679" s="61"/>
      <c r="L679" s="435">
        <f t="shared" si="147"/>
        <v>13.78675404</v>
      </c>
      <c r="M679" s="436">
        <v>6000</v>
      </c>
      <c r="N679" s="423">
        <f t="shared" si="139"/>
        <v>82.720524240000003</v>
      </c>
      <c r="O679" s="12">
        <v>1</v>
      </c>
      <c r="P679" s="13">
        <v>1</v>
      </c>
      <c r="Q679" s="14">
        <f t="shared" si="140"/>
        <v>1</v>
      </c>
      <c r="R679" s="422">
        <f t="shared" si="141"/>
        <v>6</v>
      </c>
      <c r="S679" s="423">
        <f t="shared" si="142"/>
        <v>82.720524240000003</v>
      </c>
      <c r="T679" s="422">
        <f t="shared" si="143"/>
        <v>43.52003366849069</v>
      </c>
      <c r="U679" s="423">
        <f t="shared" si="144"/>
        <v>3.6000000000000005</v>
      </c>
      <c r="V679" s="317"/>
      <c r="W679" s="322">
        <f t="shared" si="137"/>
        <v>13.5441702</v>
      </c>
      <c r="X679" s="397">
        <f t="shared" si="138"/>
        <v>1.7595428140386282E-2</v>
      </c>
      <c r="Y679" s="398">
        <f t="shared" si="145"/>
        <v>13.665462120000001</v>
      </c>
      <c r="Z679" s="396">
        <f t="shared" si="146"/>
        <v>8.7977140701930301E-3</v>
      </c>
    </row>
    <row r="680" spans="1:26" ht="15.75">
      <c r="A680" s="320"/>
      <c r="B680" s="24"/>
      <c r="C680" s="372" t="s">
        <v>152</v>
      </c>
      <c r="D680" s="10">
        <v>100</v>
      </c>
      <c r="E680" s="10" t="s">
        <v>14</v>
      </c>
      <c r="F680" s="10">
        <v>200</v>
      </c>
      <c r="G680" s="10" t="s">
        <v>14</v>
      </c>
      <c r="H680" s="10">
        <v>3.5</v>
      </c>
      <c r="I680" s="10"/>
      <c r="J680" s="10"/>
      <c r="K680" s="61"/>
      <c r="L680" s="435">
        <f t="shared" si="147"/>
        <v>16.01780411</v>
      </c>
      <c r="M680" s="436">
        <v>6000</v>
      </c>
      <c r="N680" s="423">
        <f t="shared" si="139"/>
        <v>96.106824660000001</v>
      </c>
      <c r="O680" s="12">
        <v>1</v>
      </c>
      <c r="P680" s="13">
        <v>1</v>
      </c>
      <c r="Q680" s="14">
        <f t="shared" si="140"/>
        <v>1</v>
      </c>
      <c r="R680" s="422">
        <f t="shared" si="141"/>
        <v>6</v>
      </c>
      <c r="S680" s="423">
        <f t="shared" si="142"/>
        <v>96.106824660000001</v>
      </c>
      <c r="T680" s="422">
        <f t="shared" si="143"/>
        <v>37.458317999120545</v>
      </c>
      <c r="U680" s="423">
        <f t="shared" si="144"/>
        <v>3.6000000000000005</v>
      </c>
      <c r="V680" s="317"/>
      <c r="W680" s="322">
        <f t="shared" si="137"/>
        <v>15.687620549999998</v>
      </c>
      <c r="X680" s="397">
        <f t="shared" si="138"/>
        <v>2.061353464760296E-2</v>
      </c>
      <c r="Y680" s="398">
        <f t="shared" si="145"/>
        <v>15.852712329999999</v>
      </c>
      <c r="Z680" s="396">
        <f t="shared" si="146"/>
        <v>1.0306767323801425E-2</v>
      </c>
    </row>
    <row r="681" spans="1:26" ht="15.75">
      <c r="A681" s="320"/>
      <c r="B681" s="24"/>
      <c r="C681" s="372" t="s">
        <v>152</v>
      </c>
      <c r="D681" s="10">
        <v>100</v>
      </c>
      <c r="E681" s="10" t="s">
        <v>14</v>
      </c>
      <c r="F681" s="10">
        <v>200</v>
      </c>
      <c r="G681" s="10" t="s">
        <v>14</v>
      </c>
      <c r="H681" s="10">
        <v>4</v>
      </c>
      <c r="I681" s="10"/>
      <c r="J681" s="10"/>
      <c r="K681" s="61"/>
      <c r="L681" s="435">
        <f t="shared" si="147"/>
        <v>18.22978496</v>
      </c>
      <c r="M681" s="436">
        <v>6000</v>
      </c>
      <c r="N681" s="423">
        <f t="shared" si="139"/>
        <v>109.37870975999999</v>
      </c>
      <c r="O681" s="12">
        <v>1</v>
      </c>
      <c r="P681" s="13">
        <v>1</v>
      </c>
      <c r="Q681" s="14">
        <f t="shared" si="140"/>
        <v>1</v>
      </c>
      <c r="R681" s="422">
        <f t="shared" si="141"/>
        <v>6</v>
      </c>
      <c r="S681" s="423">
        <f t="shared" si="142"/>
        <v>109.37870975999999</v>
      </c>
      <c r="T681" s="422">
        <f t="shared" si="143"/>
        <v>32.913169371801523</v>
      </c>
      <c r="U681" s="423">
        <f t="shared" si="144"/>
        <v>3.6</v>
      </c>
      <c r="V681" s="317"/>
      <c r="W681" s="322">
        <f t="shared" si="137"/>
        <v>17.798524799999999</v>
      </c>
      <c r="X681" s="397">
        <f t="shared" si="138"/>
        <v>2.3656897815650391E-2</v>
      </c>
      <c r="Y681" s="398">
        <f t="shared" si="145"/>
        <v>18.01415488</v>
      </c>
      <c r="Z681" s="396">
        <f t="shared" si="146"/>
        <v>1.1828448907825195E-2</v>
      </c>
    </row>
    <row r="682" spans="1:26" ht="15.75">
      <c r="A682" s="320"/>
      <c r="B682" s="24"/>
      <c r="C682" s="372" t="s">
        <v>152</v>
      </c>
      <c r="D682" s="10">
        <v>100</v>
      </c>
      <c r="E682" s="10" t="s">
        <v>14</v>
      </c>
      <c r="F682" s="10">
        <v>200</v>
      </c>
      <c r="G682" s="10" t="s">
        <v>14</v>
      </c>
      <c r="H682" s="10">
        <v>5</v>
      </c>
      <c r="I682" s="10"/>
      <c r="J682" s="10"/>
      <c r="K682" s="61"/>
      <c r="L682" s="435">
        <f t="shared" si="147"/>
        <v>22.596539</v>
      </c>
      <c r="M682" s="436">
        <v>6000</v>
      </c>
      <c r="N682" s="423">
        <f t="shared" si="139"/>
        <v>135.57923399999999</v>
      </c>
      <c r="O682" s="12">
        <v>1</v>
      </c>
      <c r="P682" s="13">
        <v>1</v>
      </c>
      <c r="Q682" s="14">
        <f t="shared" si="140"/>
        <v>1</v>
      </c>
      <c r="R682" s="422">
        <f t="shared" si="141"/>
        <v>6</v>
      </c>
      <c r="S682" s="423">
        <f t="shared" si="142"/>
        <v>135.57923399999999</v>
      </c>
      <c r="T682" s="422">
        <f t="shared" si="143"/>
        <v>26.552738895102475</v>
      </c>
      <c r="U682" s="423">
        <f t="shared" si="144"/>
        <v>3.5999999999999996</v>
      </c>
      <c r="V682" s="317"/>
      <c r="W682" s="322">
        <f t="shared" si="137"/>
        <v>21.922695000000001</v>
      </c>
      <c r="X682" s="397">
        <f t="shared" si="138"/>
        <v>2.982067298005231E-2</v>
      </c>
      <c r="Y682" s="398">
        <f t="shared" si="145"/>
        <v>22.259617000000002</v>
      </c>
      <c r="Z682" s="396">
        <f t="shared" si="146"/>
        <v>1.4910336490026044E-2</v>
      </c>
    </row>
    <row r="683" spans="1:26" ht="15.75">
      <c r="A683" s="320"/>
      <c r="B683" s="24"/>
      <c r="C683" s="372" t="s">
        <v>152</v>
      </c>
      <c r="D683" s="10">
        <v>100</v>
      </c>
      <c r="E683" s="10" t="s">
        <v>14</v>
      </c>
      <c r="F683" s="10">
        <v>200</v>
      </c>
      <c r="G683" s="10" t="s">
        <v>14</v>
      </c>
      <c r="H683" s="10">
        <v>6</v>
      </c>
      <c r="I683" s="10"/>
      <c r="J683" s="10"/>
      <c r="K683" s="61"/>
      <c r="L683" s="435">
        <f t="shared" si="147"/>
        <v>26.887016160000002</v>
      </c>
      <c r="M683" s="436">
        <v>6000</v>
      </c>
      <c r="N683" s="423">
        <f t="shared" si="139"/>
        <v>161.32209696000001</v>
      </c>
      <c r="O683" s="12">
        <v>1</v>
      </c>
      <c r="P683" s="13">
        <v>1</v>
      </c>
      <c r="Q683" s="14">
        <f t="shared" si="140"/>
        <v>1</v>
      </c>
      <c r="R683" s="422">
        <f t="shared" si="141"/>
        <v>6</v>
      </c>
      <c r="S683" s="423">
        <f t="shared" si="142"/>
        <v>161.32209696000001</v>
      </c>
      <c r="T683" s="422">
        <f t="shared" si="143"/>
        <v>22.315603800343755</v>
      </c>
      <c r="U683" s="423">
        <f t="shared" si="144"/>
        <v>3.6</v>
      </c>
      <c r="V683" s="317"/>
      <c r="W683" s="322">
        <f t="shared" si="137"/>
        <v>25.916680800000002</v>
      </c>
      <c r="X683" s="397">
        <f t="shared" si="138"/>
        <v>3.6089365745373247E-2</v>
      </c>
      <c r="Y683" s="398">
        <f t="shared" si="145"/>
        <v>26.401848480000002</v>
      </c>
      <c r="Z683" s="396">
        <f t="shared" si="146"/>
        <v>1.8044682872686568E-2</v>
      </c>
    </row>
    <row r="684" spans="1:26" ht="15.75">
      <c r="A684" s="320"/>
      <c r="B684" s="24"/>
      <c r="C684" s="372" t="s">
        <v>152</v>
      </c>
      <c r="D684" s="10">
        <v>100</v>
      </c>
      <c r="E684" s="10" t="s">
        <v>14</v>
      </c>
      <c r="F684" s="10">
        <v>200</v>
      </c>
      <c r="G684" s="10" t="s">
        <v>14</v>
      </c>
      <c r="H684" s="10">
        <v>8</v>
      </c>
      <c r="I684" s="10"/>
      <c r="J684" s="10"/>
      <c r="K684" s="61"/>
      <c r="L684" s="435">
        <f t="shared" si="147"/>
        <v>35.23913984</v>
      </c>
      <c r="M684" s="436">
        <v>6000</v>
      </c>
      <c r="N684" s="423">
        <f t="shared" si="139"/>
        <v>211.43483903999999</v>
      </c>
      <c r="O684" s="12">
        <v>1</v>
      </c>
      <c r="P684" s="13">
        <v>1</v>
      </c>
      <c r="Q684" s="14">
        <f t="shared" si="140"/>
        <v>1</v>
      </c>
      <c r="R684" s="422">
        <f t="shared" si="141"/>
        <v>6</v>
      </c>
      <c r="S684" s="423">
        <f t="shared" si="142"/>
        <v>211.43483903999999</v>
      </c>
      <c r="T684" s="422">
        <f t="shared" si="143"/>
        <v>17.02652229095953</v>
      </c>
      <c r="U684" s="423">
        <f t="shared" si="144"/>
        <v>3.6</v>
      </c>
      <c r="V684" s="317"/>
      <c r="W684" s="322">
        <f t="shared" si="137"/>
        <v>33.514099200000004</v>
      </c>
      <c r="X684" s="397">
        <f t="shared" si="138"/>
        <v>4.8952404849618381E-2</v>
      </c>
      <c r="Y684" s="398">
        <f t="shared" si="145"/>
        <v>34.376619519999998</v>
      </c>
      <c r="Z684" s="396">
        <f t="shared" si="146"/>
        <v>2.4476202424809301E-2</v>
      </c>
    </row>
    <row r="685" spans="1:26" ht="15.75">
      <c r="A685" s="320"/>
      <c r="B685" s="24"/>
      <c r="C685" s="372" t="s">
        <v>152</v>
      </c>
      <c r="D685" s="10">
        <v>100</v>
      </c>
      <c r="E685" s="10" t="s">
        <v>14</v>
      </c>
      <c r="F685" s="10">
        <v>220</v>
      </c>
      <c r="G685" s="10" t="s">
        <v>14</v>
      </c>
      <c r="H685" s="10">
        <v>2.5</v>
      </c>
      <c r="I685" s="10"/>
      <c r="J685" s="10"/>
      <c r="K685" s="61"/>
      <c r="L685" s="435">
        <f t="shared" si="147"/>
        <v>12.321634749999999</v>
      </c>
      <c r="M685" s="436">
        <v>6000</v>
      </c>
      <c r="N685" s="423">
        <f t="shared" si="139"/>
        <v>73.929808499999993</v>
      </c>
      <c r="O685" s="12">
        <v>1</v>
      </c>
      <c r="P685" s="13">
        <v>1</v>
      </c>
      <c r="Q685" s="14">
        <f t="shared" si="140"/>
        <v>1</v>
      </c>
      <c r="R685" s="422">
        <f t="shared" si="141"/>
        <v>6</v>
      </c>
      <c r="S685" s="423">
        <f t="shared" si="142"/>
        <v>73.929808499999993</v>
      </c>
      <c r="T685" s="422">
        <f t="shared" si="143"/>
        <v>51.941159836765983</v>
      </c>
      <c r="U685" s="423">
        <f t="shared" si="144"/>
        <v>3.84</v>
      </c>
      <c r="V685" s="317"/>
      <c r="W685" s="322">
        <f t="shared" si="137"/>
        <v>12.153173749999999</v>
      </c>
      <c r="X685" s="397">
        <f t="shared" si="138"/>
        <v>1.3671968323846095E-2</v>
      </c>
      <c r="Y685" s="398">
        <f t="shared" si="145"/>
        <v>12.237404249999999</v>
      </c>
      <c r="Z685" s="396">
        <f t="shared" si="146"/>
        <v>6.8359841619229922E-3</v>
      </c>
    </row>
    <row r="686" spans="1:26" ht="15.75">
      <c r="A686" s="320"/>
      <c r="B686" s="24"/>
      <c r="C686" s="372" t="s">
        <v>152</v>
      </c>
      <c r="D686" s="10">
        <v>100</v>
      </c>
      <c r="E686" s="10" t="s">
        <v>14</v>
      </c>
      <c r="F686" s="10">
        <v>220</v>
      </c>
      <c r="G686" s="10" t="s">
        <v>14</v>
      </c>
      <c r="H686" s="10">
        <v>3</v>
      </c>
      <c r="I686" s="10"/>
      <c r="J686" s="10"/>
      <c r="K686" s="61"/>
      <c r="L686" s="435">
        <f t="shared" si="147"/>
        <v>14.728754039999998</v>
      </c>
      <c r="M686" s="436">
        <v>6000</v>
      </c>
      <c r="N686" s="423">
        <f t="shared" si="139"/>
        <v>88.37252423999999</v>
      </c>
      <c r="O686" s="12">
        <v>1</v>
      </c>
      <c r="P686" s="13">
        <v>1</v>
      </c>
      <c r="Q686" s="14">
        <f t="shared" si="140"/>
        <v>1</v>
      </c>
      <c r="R686" s="422">
        <f t="shared" si="141"/>
        <v>6</v>
      </c>
      <c r="S686" s="423">
        <f t="shared" si="142"/>
        <v>88.37252423999999</v>
      </c>
      <c r="T686" s="422">
        <f t="shared" si="143"/>
        <v>43.452419550350513</v>
      </c>
      <c r="U686" s="423">
        <f t="shared" si="144"/>
        <v>3.84</v>
      </c>
      <c r="V686" s="317"/>
      <c r="W686" s="322">
        <f t="shared" si="137"/>
        <v>14.486170199999998</v>
      </c>
      <c r="X686" s="397">
        <f t="shared" si="138"/>
        <v>1.6470085612211083E-2</v>
      </c>
      <c r="Y686" s="398">
        <f t="shared" si="145"/>
        <v>14.607462119999999</v>
      </c>
      <c r="Z686" s="396">
        <f t="shared" si="146"/>
        <v>8.2350428061055414E-3</v>
      </c>
    </row>
    <row r="687" spans="1:26" ht="15.75">
      <c r="A687" s="320"/>
      <c r="B687" s="24"/>
      <c r="C687" s="372" t="s">
        <v>152</v>
      </c>
      <c r="D687" s="10">
        <v>100</v>
      </c>
      <c r="E687" s="10" t="s">
        <v>14</v>
      </c>
      <c r="F687" s="10">
        <v>220</v>
      </c>
      <c r="G687" s="10" t="s">
        <v>14</v>
      </c>
      <c r="H687" s="10">
        <v>3.5</v>
      </c>
      <c r="I687" s="10"/>
      <c r="J687" s="10"/>
      <c r="K687" s="61"/>
      <c r="L687" s="435">
        <f t="shared" si="147"/>
        <v>17.11680411</v>
      </c>
      <c r="M687" s="436">
        <v>6000</v>
      </c>
      <c r="N687" s="423">
        <f t="shared" si="139"/>
        <v>102.70082465999999</v>
      </c>
      <c r="O687" s="12">
        <v>1</v>
      </c>
      <c r="P687" s="13">
        <v>1</v>
      </c>
      <c r="Q687" s="14">
        <f t="shared" si="140"/>
        <v>1</v>
      </c>
      <c r="R687" s="422">
        <f t="shared" si="141"/>
        <v>6</v>
      </c>
      <c r="S687" s="423">
        <f t="shared" si="142"/>
        <v>102.70082465999999</v>
      </c>
      <c r="T687" s="422">
        <f t="shared" si="143"/>
        <v>37.390157408303715</v>
      </c>
      <c r="U687" s="423">
        <f t="shared" si="144"/>
        <v>3.8399999999999994</v>
      </c>
      <c r="V687" s="317"/>
      <c r="W687" s="322">
        <f t="shared" si="137"/>
        <v>16.786620549999999</v>
      </c>
      <c r="X687" s="397">
        <f t="shared" si="138"/>
        <v>1.9290023878178353E-2</v>
      </c>
      <c r="Y687" s="398">
        <f t="shared" si="145"/>
        <v>16.951712329999999</v>
      </c>
      <c r="Z687" s="396">
        <f t="shared" si="146"/>
        <v>9.6450119390891764E-3</v>
      </c>
    </row>
    <row r="688" spans="1:26" ht="15.75">
      <c r="A688" s="320"/>
      <c r="B688" s="24"/>
      <c r="C688" s="372" t="s">
        <v>152</v>
      </c>
      <c r="D688" s="10">
        <v>100</v>
      </c>
      <c r="E688" s="10" t="s">
        <v>14</v>
      </c>
      <c r="F688" s="10">
        <v>220</v>
      </c>
      <c r="G688" s="10" t="s">
        <v>14</v>
      </c>
      <c r="H688" s="10">
        <v>4</v>
      </c>
      <c r="I688" s="10"/>
      <c r="J688" s="10"/>
      <c r="K688" s="61"/>
      <c r="L688" s="435">
        <f t="shared" si="147"/>
        <v>19.48578496</v>
      </c>
      <c r="M688" s="436">
        <v>6000</v>
      </c>
      <c r="N688" s="423">
        <f t="shared" si="139"/>
        <v>116.91470975999999</v>
      </c>
      <c r="O688" s="12">
        <v>1</v>
      </c>
      <c r="P688" s="13">
        <v>1</v>
      </c>
      <c r="Q688" s="14">
        <f t="shared" si="140"/>
        <v>1</v>
      </c>
      <c r="R688" s="422">
        <f t="shared" si="141"/>
        <v>6</v>
      </c>
      <c r="S688" s="423">
        <f t="shared" si="142"/>
        <v>116.91470975999999</v>
      </c>
      <c r="T688" s="422">
        <f t="shared" si="143"/>
        <v>32.844455653892219</v>
      </c>
      <c r="U688" s="423">
        <f t="shared" si="144"/>
        <v>3.8399999999999994</v>
      </c>
      <c r="V688" s="317"/>
      <c r="W688" s="322">
        <f t="shared" si="137"/>
        <v>19.054524799999999</v>
      </c>
      <c r="X688" s="397">
        <f t="shared" si="138"/>
        <v>2.2132039375641344E-2</v>
      </c>
      <c r="Y688" s="398">
        <f t="shared" si="145"/>
        <v>19.27015488</v>
      </c>
      <c r="Z688" s="396">
        <f t="shared" si="146"/>
        <v>1.1066019687820727E-2</v>
      </c>
    </row>
    <row r="689" spans="1:26" ht="15.75">
      <c r="A689" s="320"/>
      <c r="B689" s="24"/>
      <c r="C689" s="372" t="s">
        <v>152</v>
      </c>
      <c r="D689" s="10">
        <v>100</v>
      </c>
      <c r="E689" s="10" t="s">
        <v>14</v>
      </c>
      <c r="F689" s="10">
        <v>220</v>
      </c>
      <c r="G689" s="10" t="s">
        <v>14</v>
      </c>
      <c r="H689" s="10">
        <v>5</v>
      </c>
      <c r="I689" s="10"/>
      <c r="J689" s="10"/>
      <c r="K689" s="61"/>
      <c r="L689" s="435">
        <f t="shared" si="147"/>
        <v>24.166539</v>
      </c>
      <c r="M689" s="436">
        <v>6000</v>
      </c>
      <c r="N689" s="423">
        <f t="shared" si="139"/>
        <v>144.999234</v>
      </c>
      <c r="O689" s="12">
        <v>1</v>
      </c>
      <c r="P689" s="13">
        <v>1</v>
      </c>
      <c r="Q689" s="14">
        <f t="shared" si="140"/>
        <v>1</v>
      </c>
      <c r="R689" s="422">
        <f t="shared" si="141"/>
        <v>6</v>
      </c>
      <c r="S689" s="423">
        <f t="shared" si="142"/>
        <v>144.999234</v>
      </c>
      <c r="T689" s="422">
        <f t="shared" si="143"/>
        <v>26.482898523450132</v>
      </c>
      <c r="U689" s="423">
        <f t="shared" si="144"/>
        <v>3.84</v>
      </c>
      <c r="V689" s="317"/>
      <c r="W689" s="322">
        <f t="shared" si="137"/>
        <v>23.492695000000001</v>
      </c>
      <c r="X689" s="397">
        <f t="shared" si="138"/>
        <v>2.7883347300993289E-2</v>
      </c>
      <c r="Y689" s="398">
        <f t="shared" si="145"/>
        <v>23.829617000000002</v>
      </c>
      <c r="Z689" s="396">
        <f t="shared" si="146"/>
        <v>1.3941673650496589E-2</v>
      </c>
    </row>
    <row r="690" spans="1:26" ht="15.75">
      <c r="A690" s="320"/>
      <c r="B690" s="24"/>
      <c r="C690" s="372" t="s">
        <v>152</v>
      </c>
      <c r="D690" s="10">
        <v>100</v>
      </c>
      <c r="E690" s="10" t="s">
        <v>14</v>
      </c>
      <c r="F690" s="10">
        <v>220</v>
      </c>
      <c r="G690" s="10" t="s">
        <v>14</v>
      </c>
      <c r="H690" s="10">
        <v>6</v>
      </c>
      <c r="I690" s="10"/>
      <c r="J690" s="10"/>
      <c r="K690" s="61"/>
      <c r="L690" s="435">
        <f t="shared" si="147"/>
        <v>28.771016160000002</v>
      </c>
      <c r="M690" s="436">
        <v>6000</v>
      </c>
      <c r="N690" s="423">
        <f t="shared" si="139"/>
        <v>172.62609696000001</v>
      </c>
      <c r="O690" s="12">
        <v>1</v>
      </c>
      <c r="P690" s="13">
        <v>1</v>
      </c>
      <c r="Q690" s="14">
        <f t="shared" si="140"/>
        <v>1</v>
      </c>
      <c r="R690" s="422">
        <f t="shared" si="141"/>
        <v>6</v>
      </c>
      <c r="S690" s="423">
        <f t="shared" si="142"/>
        <v>172.62609696000001</v>
      </c>
      <c r="T690" s="422">
        <f t="shared" si="143"/>
        <v>22.244608825801027</v>
      </c>
      <c r="U690" s="423">
        <f t="shared" si="144"/>
        <v>3.84</v>
      </c>
      <c r="V690" s="317"/>
      <c r="W690" s="322">
        <f t="shared" si="137"/>
        <v>27.800680800000002</v>
      </c>
      <c r="X690" s="397">
        <f t="shared" si="138"/>
        <v>3.3726141426629441E-2</v>
      </c>
      <c r="Y690" s="398">
        <f t="shared" si="145"/>
        <v>28.285848480000002</v>
      </c>
      <c r="Z690" s="396">
        <f t="shared" si="146"/>
        <v>1.6863070713314721E-2</v>
      </c>
    </row>
    <row r="691" spans="1:26" ht="15.75">
      <c r="A691" s="320"/>
      <c r="B691" s="24"/>
      <c r="C691" s="372" t="s">
        <v>152</v>
      </c>
      <c r="D691" s="10">
        <v>100</v>
      </c>
      <c r="E691" s="10" t="s">
        <v>14</v>
      </c>
      <c r="F691" s="10">
        <v>220</v>
      </c>
      <c r="G691" s="10" t="s">
        <v>14</v>
      </c>
      <c r="H691" s="10">
        <v>8</v>
      </c>
      <c r="I691" s="10"/>
      <c r="J691" s="10"/>
      <c r="K691" s="61"/>
      <c r="L691" s="435">
        <f t="shared" si="147"/>
        <v>37.75113984</v>
      </c>
      <c r="M691" s="436">
        <v>6000</v>
      </c>
      <c r="N691" s="423">
        <f t="shared" si="139"/>
        <v>226.50683903999999</v>
      </c>
      <c r="O691" s="12">
        <v>1</v>
      </c>
      <c r="P691" s="13">
        <v>1</v>
      </c>
      <c r="Q691" s="14">
        <f t="shared" si="140"/>
        <v>1</v>
      </c>
      <c r="R691" s="422">
        <f t="shared" si="141"/>
        <v>6</v>
      </c>
      <c r="S691" s="423">
        <f t="shared" si="142"/>
        <v>226.50683903999999</v>
      </c>
      <c r="T691" s="422">
        <f t="shared" si="143"/>
        <v>16.95313049387385</v>
      </c>
      <c r="U691" s="423">
        <f t="shared" si="144"/>
        <v>3.8399999999999994</v>
      </c>
      <c r="V691" s="317"/>
      <c r="W691" s="322">
        <f t="shared" si="137"/>
        <v>36.026099200000004</v>
      </c>
      <c r="X691" s="397">
        <f t="shared" si="138"/>
        <v>4.5695061058055653E-2</v>
      </c>
      <c r="Y691" s="398">
        <f t="shared" si="145"/>
        <v>36.888619519999999</v>
      </c>
      <c r="Z691" s="396">
        <f t="shared" si="146"/>
        <v>2.2847530529027882E-2</v>
      </c>
    </row>
    <row r="692" spans="1:26" ht="15.75">
      <c r="A692" s="320"/>
      <c r="B692" s="24"/>
      <c r="C692" s="372" t="s">
        <v>152</v>
      </c>
      <c r="D692" s="10">
        <v>100</v>
      </c>
      <c r="E692" s="10" t="s">
        <v>14</v>
      </c>
      <c r="F692" s="10">
        <v>250</v>
      </c>
      <c r="G692" s="10" t="s">
        <v>14</v>
      </c>
      <c r="H692" s="10">
        <v>2.5</v>
      </c>
      <c r="I692" s="10"/>
      <c r="J692" s="10"/>
      <c r="K692" s="61"/>
      <c r="L692" s="435">
        <f t="shared" si="147"/>
        <v>13.49913475</v>
      </c>
      <c r="M692" s="436">
        <v>6000</v>
      </c>
      <c r="N692" s="423">
        <f t="shared" si="139"/>
        <v>80.994808500000005</v>
      </c>
      <c r="O692" s="12">
        <v>1</v>
      </c>
      <c r="P692" s="13">
        <v>1</v>
      </c>
      <c r="Q692" s="14">
        <f t="shared" si="140"/>
        <v>1</v>
      </c>
      <c r="R692" s="422">
        <f t="shared" si="141"/>
        <v>6</v>
      </c>
      <c r="S692" s="423">
        <f t="shared" si="142"/>
        <v>80.994808500000005</v>
      </c>
      <c r="T692" s="422">
        <f t="shared" si="143"/>
        <v>51.855175384481591</v>
      </c>
      <c r="U692" s="423">
        <f t="shared" si="144"/>
        <v>4.2000000000000011</v>
      </c>
      <c r="V692" s="317"/>
      <c r="W692" s="322">
        <f t="shared" si="137"/>
        <v>13.330673749999999</v>
      </c>
      <c r="X692" s="397">
        <f t="shared" si="138"/>
        <v>1.247939242920737E-2</v>
      </c>
      <c r="Y692" s="398">
        <f t="shared" si="145"/>
        <v>13.414904249999999</v>
      </c>
      <c r="Z692" s="396">
        <f t="shared" si="146"/>
        <v>6.2396962146037405E-3</v>
      </c>
    </row>
    <row r="693" spans="1:26" ht="15.75">
      <c r="A693" s="320"/>
      <c r="B693" s="24"/>
      <c r="C693" s="372" t="s">
        <v>152</v>
      </c>
      <c r="D693" s="10">
        <v>100</v>
      </c>
      <c r="E693" s="10" t="s">
        <v>14</v>
      </c>
      <c r="F693" s="10">
        <v>250</v>
      </c>
      <c r="G693" s="10" t="s">
        <v>14</v>
      </c>
      <c r="H693" s="10">
        <v>3</v>
      </c>
      <c r="I693" s="10"/>
      <c r="J693" s="10"/>
      <c r="K693" s="61"/>
      <c r="L693" s="435">
        <f t="shared" si="147"/>
        <v>16.141754040000002</v>
      </c>
      <c r="M693" s="436">
        <v>6000</v>
      </c>
      <c r="N693" s="423">
        <f t="shared" si="139"/>
        <v>96.850524240000013</v>
      </c>
      <c r="O693" s="12">
        <v>1</v>
      </c>
      <c r="P693" s="13">
        <v>1</v>
      </c>
      <c r="Q693" s="14">
        <f t="shared" si="140"/>
        <v>1</v>
      </c>
      <c r="R693" s="422">
        <f t="shared" si="141"/>
        <v>6</v>
      </c>
      <c r="S693" s="423">
        <f t="shared" si="142"/>
        <v>96.850524240000013</v>
      </c>
      <c r="T693" s="422">
        <f t="shared" si="143"/>
        <v>43.365795208213932</v>
      </c>
      <c r="U693" s="423">
        <f t="shared" si="144"/>
        <v>4.2</v>
      </c>
      <c r="V693" s="317"/>
      <c r="W693" s="322">
        <f t="shared" si="137"/>
        <v>15.8991702</v>
      </c>
      <c r="X693" s="397">
        <f t="shared" si="138"/>
        <v>1.5028344466088916E-2</v>
      </c>
      <c r="Y693" s="398">
        <f t="shared" si="145"/>
        <v>16.020462120000001</v>
      </c>
      <c r="Z693" s="396">
        <f t="shared" si="146"/>
        <v>7.5141722330444027E-3</v>
      </c>
    </row>
    <row r="694" spans="1:26" ht="15.75">
      <c r="A694" s="320"/>
      <c r="B694" s="24"/>
      <c r="C694" s="372" t="s">
        <v>152</v>
      </c>
      <c r="D694" s="10">
        <v>100</v>
      </c>
      <c r="E694" s="10" t="s">
        <v>14</v>
      </c>
      <c r="F694" s="10">
        <v>250</v>
      </c>
      <c r="G694" s="10" t="s">
        <v>14</v>
      </c>
      <c r="H694" s="10">
        <v>3.5</v>
      </c>
      <c r="I694" s="10"/>
      <c r="J694" s="10"/>
      <c r="K694" s="61"/>
      <c r="L694" s="435">
        <f t="shared" si="147"/>
        <v>18.765304109999999</v>
      </c>
      <c r="M694" s="436">
        <v>6000</v>
      </c>
      <c r="N694" s="423">
        <f t="shared" si="139"/>
        <v>112.59182466</v>
      </c>
      <c r="O694" s="12">
        <v>1</v>
      </c>
      <c r="P694" s="13">
        <v>1</v>
      </c>
      <c r="Q694" s="14">
        <f t="shared" si="140"/>
        <v>1</v>
      </c>
      <c r="R694" s="422">
        <f t="shared" si="141"/>
        <v>6</v>
      </c>
      <c r="S694" s="423">
        <f t="shared" si="142"/>
        <v>112.59182466</v>
      </c>
      <c r="T694" s="422">
        <f t="shared" si="143"/>
        <v>37.302886001563451</v>
      </c>
      <c r="U694" s="423">
        <f t="shared" si="144"/>
        <v>4.2000000000000011</v>
      </c>
      <c r="V694" s="317"/>
      <c r="W694" s="322">
        <f t="shared" si="137"/>
        <v>18.435120549999997</v>
      </c>
      <c r="X694" s="397">
        <f t="shared" si="138"/>
        <v>1.7595428140386393E-2</v>
      </c>
      <c r="Y694" s="398">
        <f t="shared" si="145"/>
        <v>18.600212329999998</v>
      </c>
      <c r="Z694" s="396">
        <f t="shared" si="146"/>
        <v>8.7977140701931411E-3</v>
      </c>
    </row>
    <row r="695" spans="1:26" ht="15.75">
      <c r="A695" s="320"/>
      <c r="B695" s="24"/>
      <c r="C695" s="372" t="s">
        <v>152</v>
      </c>
      <c r="D695" s="10">
        <v>100</v>
      </c>
      <c r="E695" s="10" t="s">
        <v>14</v>
      </c>
      <c r="F695" s="10">
        <v>250</v>
      </c>
      <c r="G695" s="10" t="s">
        <v>14</v>
      </c>
      <c r="H695" s="10">
        <v>4</v>
      </c>
      <c r="I695" s="10"/>
      <c r="J695" s="10"/>
      <c r="K695" s="61"/>
      <c r="L695" s="435">
        <f t="shared" si="147"/>
        <v>21.36978496</v>
      </c>
      <c r="M695" s="436">
        <v>6000</v>
      </c>
      <c r="N695" s="423">
        <f t="shared" si="139"/>
        <v>128.21870976</v>
      </c>
      <c r="O695" s="12">
        <v>1</v>
      </c>
      <c r="P695" s="13">
        <v>1</v>
      </c>
      <c r="Q695" s="14">
        <f t="shared" si="140"/>
        <v>1</v>
      </c>
      <c r="R695" s="422">
        <f t="shared" si="141"/>
        <v>6</v>
      </c>
      <c r="S695" s="423">
        <f t="shared" si="142"/>
        <v>128.21870976</v>
      </c>
      <c r="T695" s="422">
        <f t="shared" si="143"/>
        <v>32.756529900055668</v>
      </c>
      <c r="U695" s="423">
        <f t="shared" si="144"/>
        <v>4.1999999999999993</v>
      </c>
      <c r="V695" s="317"/>
      <c r="W695" s="322">
        <f t="shared" si="137"/>
        <v>20.9385248</v>
      </c>
      <c r="X695" s="397">
        <f t="shared" si="138"/>
        <v>2.0180837608203994E-2</v>
      </c>
      <c r="Y695" s="398">
        <f t="shared" si="145"/>
        <v>21.15415488</v>
      </c>
      <c r="Z695" s="396">
        <f t="shared" si="146"/>
        <v>1.0090418804101997E-2</v>
      </c>
    </row>
    <row r="696" spans="1:26" ht="15.75">
      <c r="A696" s="320"/>
      <c r="B696" s="24"/>
      <c r="C696" s="372" t="s">
        <v>152</v>
      </c>
      <c r="D696" s="10">
        <v>100</v>
      </c>
      <c r="E696" s="10" t="s">
        <v>14</v>
      </c>
      <c r="F696" s="10">
        <v>250</v>
      </c>
      <c r="G696" s="10" t="s">
        <v>14</v>
      </c>
      <c r="H696" s="10">
        <v>5</v>
      </c>
      <c r="I696" s="10"/>
      <c r="J696" s="10"/>
      <c r="K696" s="61"/>
      <c r="L696" s="435">
        <f t="shared" si="147"/>
        <v>26.521539000000001</v>
      </c>
      <c r="M696" s="436">
        <v>6000</v>
      </c>
      <c r="N696" s="423">
        <f t="shared" si="139"/>
        <v>159.129234</v>
      </c>
      <c r="O696" s="12">
        <v>1</v>
      </c>
      <c r="P696" s="13">
        <v>1</v>
      </c>
      <c r="Q696" s="14">
        <f t="shared" si="140"/>
        <v>1</v>
      </c>
      <c r="R696" s="422">
        <f t="shared" si="141"/>
        <v>6</v>
      </c>
      <c r="S696" s="423">
        <f t="shared" si="142"/>
        <v>159.129234</v>
      </c>
      <c r="T696" s="422">
        <f t="shared" si="143"/>
        <v>26.393641786775646</v>
      </c>
      <c r="U696" s="423">
        <f t="shared" si="144"/>
        <v>4.2</v>
      </c>
      <c r="V696" s="317"/>
      <c r="W696" s="322">
        <f t="shared" si="137"/>
        <v>25.847695000000002</v>
      </c>
      <c r="X696" s="397">
        <f t="shared" si="138"/>
        <v>2.5407424508811505E-2</v>
      </c>
      <c r="Y696" s="398">
        <f t="shared" si="145"/>
        <v>26.184617000000003</v>
      </c>
      <c r="Z696" s="396">
        <f t="shared" si="146"/>
        <v>1.2703712254405697E-2</v>
      </c>
    </row>
    <row r="697" spans="1:26" ht="15.75">
      <c r="A697" s="320"/>
      <c r="B697" s="24"/>
      <c r="C697" s="372" t="s">
        <v>152</v>
      </c>
      <c r="D697" s="10">
        <v>100</v>
      </c>
      <c r="E697" s="10" t="s">
        <v>14</v>
      </c>
      <c r="F697" s="10">
        <v>250</v>
      </c>
      <c r="G697" s="10" t="s">
        <v>14</v>
      </c>
      <c r="H697" s="10">
        <v>6</v>
      </c>
      <c r="I697" s="10"/>
      <c r="J697" s="10"/>
      <c r="K697" s="61"/>
      <c r="L697" s="435">
        <f t="shared" si="147"/>
        <v>31.597016159999999</v>
      </c>
      <c r="M697" s="436">
        <v>6000</v>
      </c>
      <c r="N697" s="423">
        <f t="shared" si="139"/>
        <v>189.58209696</v>
      </c>
      <c r="O697" s="12">
        <v>1</v>
      </c>
      <c r="P697" s="13">
        <v>1</v>
      </c>
      <c r="Q697" s="14">
        <f t="shared" si="140"/>
        <v>1</v>
      </c>
      <c r="R697" s="422">
        <f t="shared" si="141"/>
        <v>6</v>
      </c>
      <c r="S697" s="423">
        <f t="shared" si="142"/>
        <v>189.58209696</v>
      </c>
      <c r="T697" s="422">
        <f t="shared" si="143"/>
        <v>22.153990631753377</v>
      </c>
      <c r="U697" s="423">
        <f t="shared" si="144"/>
        <v>4.2</v>
      </c>
      <c r="V697" s="317"/>
      <c r="W697" s="322">
        <f t="shared" si="137"/>
        <v>30.626680799999995</v>
      </c>
      <c r="X697" s="397">
        <f t="shared" si="138"/>
        <v>3.0709714964427315E-2</v>
      </c>
      <c r="Y697" s="398">
        <f t="shared" si="145"/>
        <v>31.111848479999999</v>
      </c>
      <c r="Z697" s="396">
        <f t="shared" si="146"/>
        <v>1.5354857482213546E-2</v>
      </c>
    </row>
    <row r="698" spans="1:26" ht="15.75">
      <c r="A698" s="320"/>
      <c r="B698" s="24"/>
      <c r="C698" s="372" t="s">
        <v>152</v>
      </c>
      <c r="D698" s="10">
        <v>100</v>
      </c>
      <c r="E698" s="10" t="s">
        <v>14</v>
      </c>
      <c r="F698" s="10">
        <v>250</v>
      </c>
      <c r="G698" s="10" t="s">
        <v>14</v>
      </c>
      <c r="H698" s="10">
        <v>8</v>
      </c>
      <c r="I698" s="10"/>
      <c r="J698" s="10"/>
      <c r="K698" s="61"/>
      <c r="L698" s="435">
        <f t="shared" si="147"/>
        <v>41.519139840000001</v>
      </c>
      <c r="M698" s="436">
        <v>6000</v>
      </c>
      <c r="N698" s="423">
        <f t="shared" si="139"/>
        <v>249.11483904000002</v>
      </c>
      <c r="O698" s="12">
        <v>1</v>
      </c>
      <c r="P698" s="13">
        <v>1</v>
      </c>
      <c r="Q698" s="14">
        <f t="shared" si="140"/>
        <v>1</v>
      </c>
      <c r="R698" s="422">
        <f t="shared" si="141"/>
        <v>6</v>
      </c>
      <c r="S698" s="423">
        <f t="shared" si="142"/>
        <v>249.11483904000002</v>
      </c>
      <c r="T698" s="422">
        <f t="shared" si="143"/>
        <v>16.859694172315493</v>
      </c>
      <c r="U698" s="423">
        <f t="shared" si="144"/>
        <v>4.2</v>
      </c>
      <c r="V698" s="317"/>
      <c r="W698" s="322">
        <f t="shared" si="137"/>
        <v>39.794099200000005</v>
      </c>
      <c r="X698" s="397">
        <f t="shared" si="138"/>
        <v>4.1548082321736124E-2</v>
      </c>
      <c r="Y698" s="398">
        <f t="shared" si="145"/>
        <v>40.65661952</v>
      </c>
      <c r="Z698" s="396">
        <f t="shared" si="146"/>
        <v>2.0774041160868117E-2</v>
      </c>
    </row>
    <row r="699" spans="1:26" ht="15.75">
      <c r="A699" s="320"/>
      <c r="B699" s="24"/>
      <c r="C699" s="372" t="s">
        <v>152</v>
      </c>
      <c r="D699" s="10">
        <v>100</v>
      </c>
      <c r="E699" s="10" t="s">
        <v>14</v>
      </c>
      <c r="F699" s="10">
        <v>280</v>
      </c>
      <c r="G699" s="10" t="s">
        <v>14</v>
      </c>
      <c r="H699" s="10">
        <v>2.5</v>
      </c>
      <c r="I699" s="10"/>
      <c r="J699" s="10"/>
      <c r="K699" s="61"/>
      <c r="L699" s="435">
        <f t="shared" si="147"/>
        <v>14.67663475</v>
      </c>
      <c r="M699" s="436">
        <v>6000</v>
      </c>
      <c r="N699" s="423">
        <f t="shared" si="139"/>
        <v>88.059808500000003</v>
      </c>
      <c r="O699" s="12">
        <v>1</v>
      </c>
      <c r="P699" s="13">
        <v>1</v>
      </c>
      <c r="Q699" s="14">
        <f t="shared" si="140"/>
        <v>1</v>
      </c>
      <c r="R699" s="422">
        <f t="shared" si="141"/>
        <v>6</v>
      </c>
      <c r="S699" s="423">
        <f t="shared" si="142"/>
        <v>88.059808500000003</v>
      </c>
      <c r="T699" s="422">
        <f t="shared" si="143"/>
        <v>51.782987922350522</v>
      </c>
      <c r="U699" s="423">
        <f t="shared" si="144"/>
        <v>4.5599999999999996</v>
      </c>
      <c r="V699" s="317"/>
      <c r="W699" s="322">
        <f t="shared" si="137"/>
        <v>14.508173749999999</v>
      </c>
      <c r="X699" s="397">
        <f t="shared" si="138"/>
        <v>1.1478176221561998E-2</v>
      </c>
      <c r="Y699" s="398">
        <f t="shared" si="145"/>
        <v>14.59240425</v>
      </c>
      <c r="Z699" s="396">
        <f t="shared" si="146"/>
        <v>5.7390881107810543E-3</v>
      </c>
    </row>
    <row r="700" spans="1:26" ht="15.75">
      <c r="A700" s="320"/>
      <c r="B700" s="24"/>
      <c r="C700" s="372" t="s">
        <v>152</v>
      </c>
      <c r="D700" s="10">
        <v>100</v>
      </c>
      <c r="E700" s="10" t="s">
        <v>14</v>
      </c>
      <c r="F700" s="10">
        <v>280</v>
      </c>
      <c r="G700" s="10" t="s">
        <v>14</v>
      </c>
      <c r="H700" s="10">
        <v>3</v>
      </c>
      <c r="I700" s="10"/>
      <c r="J700" s="10"/>
      <c r="K700" s="61"/>
      <c r="L700" s="435">
        <f t="shared" si="147"/>
        <v>17.554754039999999</v>
      </c>
      <c r="M700" s="436">
        <v>6000</v>
      </c>
      <c r="N700" s="423">
        <f t="shared" si="139"/>
        <v>105.32852423999999</v>
      </c>
      <c r="O700" s="12">
        <v>1</v>
      </c>
      <c r="P700" s="13">
        <v>1</v>
      </c>
      <c r="Q700" s="14">
        <f t="shared" si="140"/>
        <v>1</v>
      </c>
      <c r="R700" s="422">
        <f t="shared" si="141"/>
        <v>6</v>
      </c>
      <c r="S700" s="423">
        <f t="shared" si="142"/>
        <v>105.32852423999999</v>
      </c>
      <c r="T700" s="422">
        <f t="shared" si="143"/>
        <v>43.293115828810556</v>
      </c>
      <c r="U700" s="423">
        <f t="shared" si="144"/>
        <v>4.5599999999999996</v>
      </c>
      <c r="V700" s="317"/>
      <c r="W700" s="322">
        <f t="shared" si="137"/>
        <v>17.312170199999997</v>
      </c>
      <c r="X700" s="397">
        <f t="shared" si="138"/>
        <v>1.3818697741207586E-2</v>
      </c>
      <c r="Y700" s="398">
        <f t="shared" si="145"/>
        <v>17.433462119999998</v>
      </c>
      <c r="Z700" s="396">
        <f t="shared" si="146"/>
        <v>6.9093488706037931E-3</v>
      </c>
    </row>
    <row r="701" spans="1:26" ht="15.75">
      <c r="A701" s="320"/>
      <c r="B701" s="24"/>
      <c r="C701" s="372" t="s">
        <v>152</v>
      </c>
      <c r="D701" s="10">
        <v>100</v>
      </c>
      <c r="E701" s="10" t="s">
        <v>14</v>
      </c>
      <c r="F701" s="10">
        <v>280</v>
      </c>
      <c r="G701" s="10" t="s">
        <v>14</v>
      </c>
      <c r="H701" s="10">
        <v>3.5</v>
      </c>
      <c r="I701" s="10"/>
      <c r="J701" s="10"/>
      <c r="K701" s="61"/>
      <c r="L701" s="435">
        <f t="shared" si="147"/>
        <v>20.413804110000001</v>
      </c>
      <c r="M701" s="436">
        <v>6000</v>
      </c>
      <c r="N701" s="423">
        <f t="shared" si="139"/>
        <v>122.48282466000002</v>
      </c>
      <c r="O701" s="12">
        <v>1</v>
      </c>
      <c r="P701" s="13">
        <v>1</v>
      </c>
      <c r="Q701" s="14">
        <f t="shared" si="140"/>
        <v>1</v>
      </c>
      <c r="R701" s="422">
        <f t="shared" si="141"/>
        <v>6</v>
      </c>
      <c r="S701" s="423">
        <f t="shared" si="142"/>
        <v>122.48282466000002</v>
      </c>
      <c r="T701" s="422">
        <f t="shared" si="143"/>
        <v>37.229709656501647</v>
      </c>
      <c r="U701" s="423">
        <f t="shared" si="144"/>
        <v>4.5600000000000005</v>
      </c>
      <c r="V701" s="317"/>
      <c r="W701" s="322">
        <f t="shared" si="137"/>
        <v>20.083620549999999</v>
      </c>
      <c r="X701" s="397">
        <f t="shared" si="138"/>
        <v>1.6174523779144967E-2</v>
      </c>
      <c r="Y701" s="398">
        <f t="shared" si="145"/>
        <v>20.24871233</v>
      </c>
      <c r="Z701" s="396">
        <f t="shared" si="146"/>
        <v>8.087261889572428E-3</v>
      </c>
    </row>
    <row r="702" spans="1:26" ht="15.75">
      <c r="A702" s="320"/>
      <c r="B702" s="24"/>
      <c r="C702" s="372" t="s">
        <v>152</v>
      </c>
      <c r="D702" s="10">
        <v>100</v>
      </c>
      <c r="E702" s="10" t="s">
        <v>14</v>
      </c>
      <c r="F702" s="10">
        <v>280</v>
      </c>
      <c r="G702" s="10" t="s">
        <v>14</v>
      </c>
      <c r="H702" s="10">
        <v>4</v>
      </c>
      <c r="I702" s="10"/>
      <c r="J702" s="10"/>
      <c r="K702" s="61"/>
      <c r="L702" s="435">
        <f t="shared" si="147"/>
        <v>23.253784960000001</v>
      </c>
      <c r="M702" s="436">
        <v>6000</v>
      </c>
      <c r="N702" s="423">
        <f t="shared" si="139"/>
        <v>139.52270976</v>
      </c>
      <c r="O702" s="12">
        <v>1</v>
      </c>
      <c r="P702" s="13">
        <v>1</v>
      </c>
      <c r="Q702" s="14">
        <f t="shared" si="140"/>
        <v>1</v>
      </c>
      <c r="R702" s="422">
        <f t="shared" si="141"/>
        <v>6</v>
      </c>
      <c r="S702" s="423">
        <f t="shared" si="142"/>
        <v>139.52270976</v>
      </c>
      <c r="T702" s="422">
        <f t="shared" si="143"/>
        <v>32.682851471591142</v>
      </c>
      <c r="U702" s="423">
        <f t="shared" si="144"/>
        <v>4.5599999999999996</v>
      </c>
      <c r="V702" s="317"/>
      <c r="W702" s="322">
        <f t="shared" si="137"/>
        <v>22.8225248</v>
      </c>
      <c r="X702" s="397">
        <f t="shared" si="138"/>
        <v>1.8545804940650834E-2</v>
      </c>
      <c r="Y702" s="398">
        <f t="shared" si="145"/>
        <v>23.03815488</v>
      </c>
      <c r="Z702" s="396">
        <f t="shared" si="146"/>
        <v>9.272902470325417E-3</v>
      </c>
    </row>
    <row r="703" spans="1:26" ht="15.75">
      <c r="A703" s="320"/>
      <c r="B703" s="24"/>
      <c r="C703" s="372" t="s">
        <v>152</v>
      </c>
      <c r="D703" s="10">
        <v>100</v>
      </c>
      <c r="E703" s="10" t="s">
        <v>14</v>
      </c>
      <c r="F703" s="10">
        <v>280</v>
      </c>
      <c r="G703" s="10" t="s">
        <v>14</v>
      </c>
      <c r="H703" s="10">
        <v>5</v>
      </c>
      <c r="I703" s="10"/>
      <c r="J703" s="10"/>
      <c r="K703" s="61"/>
      <c r="L703" s="435">
        <f t="shared" si="147"/>
        <v>28.876539000000001</v>
      </c>
      <c r="M703" s="436">
        <v>6000</v>
      </c>
      <c r="N703" s="423">
        <f t="shared" si="139"/>
        <v>173.25923399999999</v>
      </c>
      <c r="O703" s="12">
        <v>1</v>
      </c>
      <c r="P703" s="13">
        <v>1</v>
      </c>
      <c r="Q703" s="14">
        <f t="shared" si="140"/>
        <v>1</v>
      </c>
      <c r="R703" s="422">
        <f t="shared" si="141"/>
        <v>6</v>
      </c>
      <c r="S703" s="423">
        <f t="shared" si="142"/>
        <v>173.25923399999999</v>
      </c>
      <c r="T703" s="422">
        <f t="shared" si="143"/>
        <v>26.318943554835293</v>
      </c>
      <c r="U703" s="423">
        <f t="shared" si="144"/>
        <v>4.5599999999999996</v>
      </c>
      <c r="V703" s="317"/>
      <c r="W703" s="322">
        <f t="shared" si="137"/>
        <v>28.202695000000002</v>
      </c>
      <c r="X703" s="397">
        <f t="shared" si="138"/>
        <v>2.3335345001005758E-2</v>
      </c>
      <c r="Y703" s="398">
        <f t="shared" si="145"/>
        <v>28.539617000000003</v>
      </c>
      <c r="Z703" s="396">
        <f t="shared" si="146"/>
        <v>1.1667672500502824E-2</v>
      </c>
    </row>
    <row r="704" spans="1:26" ht="15.75">
      <c r="A704" s="320"/>
      <c r="B704" s="24"/>
      <c r="C704" s="372" t="s">
        <v>152</v>
      </c>
      <c r="D704" s="10">
        <v>100</v>
      </c>
      <c r="E704" s="10" t="s">
        <v>14</v>
      </c>
      <c r="F704" s="10">
        <v>280</v>
      </c>
      <c r="G704" s="10" t="s">
        <v>14</v>
      </c>
      <c r="H704" s="10">
        <v>6</v>
      </c>
      <c r="I704" s="10"/>
      <c r="J704" s="10"/>
      <c r="K704" s="61"/>
      <c r="L704" s="435">
        <f t="shared" si="147"/>
        <v>34.423016159999996</v>
      </c>
      <c r="M704" s="436">
        <v>6000</v>
      </c>
      <c r="N704" s="423">
        <f t="shared" si="139"/>
        <v>206.53809695999996</v>
      </c>
      <c r="O704" s="12">
        <v>1</v>
      </c>
      <c r="P704" s="13">
        <v>1</v>
      </c>
      <c r="Q704" s="14">
        <f t="shared" si="140"/>
        <v>1</v>
      </c>
      <c r="R704" s="422">
        <f t="shared" si="141"/>
        <v>6</v>
      </c>
      <c r="S704" s="423">
        <f t="shared" si="142"/>
        <v>206.53809695999996</v>
      </c>
      <c r="T704" s="422">
        <f t="shared" si="143"/>
        <v>22.078251262686567</v>
      </c>
      <c r="U704" s="423">
        <f t="shared" si="144"/>
        <v>4.5599999999999996</v>
      </c>
      <c r="V704" s="317"/>
      <c r="W704" s="322">
        <f t="shared" si="137"/>
        <v>33.452680799999996</v>
      </c>
      <c r="X704" s="397">
        <f t="shared" si="138"/>
        <v>2.8188563009407086E-2</v>
      </c>
      <c r="Y704" s="398">
        <f t="shared" si="145"/>
        <v>33.93784848</v>
      </c>
      <c r="Z704" s="396">
        <f t="shared" si="146"/>
        <v>1.4094281504703488E-2</v>
      </c>
    </row>
    <row r="705" spans="1:26" ht="15.75">
      <c r="A705" s="320"/>
      <c r="B705" s="24"/>
      <c r="C705" s="372" t="s">
        <v>152</v>
      </c>
      <c r="D705" s="10">
        <v>100</v>
      </c>
      <c r="E705" s="10" t="s">
        <v>14</v>
      </c>
      <c r="F705" s="10">
        <v>280</v>
      </c>
      <c r="G705" s="10" t="s">
        <v>14</v>
      </c>
      <c r="H705" s="10">
        <v>8</v>
      </c>
      <c r="I705" s="10"/>
      <c r="J705" s="10"/>
      <c r="K705" s="61"/>
      <c r="L705" s="435">
        <f t="shared" si="147"/>
        <v>45.287139840000002</v>
      </c>
      <c r="M705" s="436">
        <v>6000</v>
      </c>
      <c r="N705" s="423">
        <f t="shared" si="139"/>
        <v>271.72283904</v>
      </c>
      <c r="O705" s="12">
        <v>1</v>
      </c>
      <c r="P705" s="13">
        <v>1</v>
      </c>
      <c r="Q705" s="14">
        <f t="shared" si="140"/>
        <v>1</v>
      </c>
      <c r="R705" s="422">
        <f t="shared" si="141"/>
        <v>6</v>
      </c>
      <c r="S705" s="423">
        <f t="shared" si="142"/>
        <v>271.72283904</v>
      </c>
      <c r="T705" s="422">
        <f t="shared" si="143"/>
        <v>16.781806108424796</v>
      </c>
      <c r="U705" s="423">
        <f t="shared" si="144"/>
        <v>4.5599999999999987</v>
      </c>
      <c r="V705" s="317"/>
      <c r="W705" s="322">
        <f t="shared" si="137"/>
        <v>43.562099200000006</v>
      </c>
      <c r="X705" s="397">
        <f t="shared" si="138"/>
        <v>3.8091180986359108E-2</v>
      </c>
      <c r="Y705" s="398">
        <f t="shared" si="145"/>
        <v>44.42461952</v>
      </c>
      <c r="Z705" s="396">
        <f t="shared" si="146"/>
        <v>1.9045590493179665E-2</v>
      </c>
    </row>
    <row r="706" spans="1:26" ht="15.75">
      <c r="A706" s="320"/>
      <c r="B706" s="24"/>
      <c r="C706" s="372" t="s">
        <v>152</v>
      </c>
      <c r="D706" s="10">
        <v>100</v>
      </c>
      <c r="E706" s="10" t="s">
        <v>14</v>
      </c>
      <c r="F706" s="10">
        <v>300</v>
      </c>
      <c r="G706" s="10" t="s">
        <v>14</v>
      </c>
      <c r="H706" s="10">
        <v>2.5</v>
      </c>
      <c r="I706" s="10"/>
      <c r="J706" s="10"/>
      <c r="K706" s="61"/>
      <c r="L706" s="435">
        <f t="shared" si="147"/>
        <v>15.46163475</v>
      </c>
      <c r="M706" s="436">
        <v>6000</v>
      </c>
      <c r="N706" s="423">
        <f t="shared" si="139"/>
        <v>92.769808499999996</v>
      </c>
      <c r="O706" s="12">
        <v>1</v>
      </c>
      <c r="P706" s="13">
        <v>1</v>
      </c>
      <c r="Q706" s="14">
        <f t="shared" si="140"/>
        <v>1</v>
      </c>
      <c r="R706" s="422">
        <f t="shared" si="141"/>
        <v>6</v>
      </c>
      <c r="S706" s="423">
        <f t="shared" si="142"/>
        <v>92.769808499999996</v>
      </c>
      <c r="T706" s="422">
        <f t="shared" si="143"/>
        <v>51.740971309647577</v>
      </c>
      <c r="U706" s="423">
        <f t="shared" si="144"/>
        <v>4.8</v>
      </c>
      <c r="V706" s="317"/>
      <c r="W706" s="322">
        <f t="shared" si="137"/>
        <v>15.293173749999999</v>
      </c>
      <c r="X706" s="397">
        <f t="shared" si="138"/>
        <v>1.089541970974317E-2</v>
      </c>
      <c r="Y706" s="398">
        <f t="shared" si="145"/>
        <v>15.37740425</v>
      </c>
      <c r="Z706" s="396">
        <f t="shared" si="146"/>
        <v>5.4477098548716407E-3</v>
      </c>
    </row>
    <row r="707" spans="1:26" ht="15.75">
      <c r="A707" s="320"/>
      <c r="B707" s="24"/>
      <c r="C707" s="372" t="s">
        <v>152</v>
      </c>
      <c r="D707" s="10">
        <v>100</v>
      </c>
      <c r="E707" s="10" t="s">
        <v>14</v>
      </c>
      <c r="F707" s="10">
        <v>300</v>
      </c>
      <c r="G707" s="10" t="s">
        <v>14</v>
      </c>
      <c r="H707" s="10">
        <v>3</v>
      </c>
      <c r="I707" s="10"/>
      <c r="J707" s="10"/>
      <c r="K707" s="61"/>
      <c r="L707" s="435">
        <f t="shared" si="147"/>
        <v>18.496754039999999</v>
      </c>
      <c r="M707" s="436">
        <v>6000</v>
      </c>
      <c r="N707" s="423">
        <f t="shared" si="139"/>
        <v>110.98052423999999</v>
      </c>
      <c r="O707" s="12">
        <v>1</v>
      </c>
      <c r="P707" s="13">
        <v>1</v>
      </c>
      <c r="Q707" s="14">
        <f t="shared" si="140"/>
        <v>1</v>
      </c>
      <c r="R707" s="422">
        <f t="shared" si="141"/>
        <v>6</v>
      </c>
      <c r="S707" s="423">
        <f t="shared" si="142"/>
        <v>110.98052423999999</v>
      </c>
      <c r="T707" s="422">
        <f t="shared" si="143"/>
        <v>43.250831917317321</v>
      </c>
      <c r="U707" s="423">
        <f t="shared" si="144"/>
        <v>4.8</v>
      </c>
      <c r="V707" s="317"/>
      <c r="W707" s="322">
        <f t="shared" si="137"/>
        <v>18.254170199999997</v>
      </c>
      <c r="X707" s="397">
        <f t="shared" si="138"/>
        <v>1.3114941112121858E-2</v>
      </c>
      <c r="Y707" s="398">
        <f t="shared" si="145"/>
        <v>18.375462119999998</v>
      </c>
      <c r="Z707" s="396">
        <f t="shared" si="146"/>
        <v>6.5574705560609292E-3</v>
      </c>
    </row>
    <row r="708" spans="1:26" ht="15.75">
      <c r="A708" s="320"/>
      <c r="B708" s="24"/>
      <c r="C708" s="372" t="s">
        <v>152</v>
      </c>
      <c r="D708" s="10">
        <v>100</v>
      </c>
      <c r="E708" s="10" t="s">
        <v>14</v>
      </c>
      <c r="F708" s="10">
        <v>300</v>
      </c>
      <c r="G708" s="10" t="s">
        <v>14</v>
      </c>
      <c r="H708" s="10">
        <v>3.5</v>
      </c>
      <c r="I708" s="10"/>
      <c r="J708" s="10"/>
      <c r="K708" s="61"/>
      <c r="L708" s="435">
        <f t="shared" si="147"/>
        <v>21.512804110000001</v>
      </c>
      <c r="M708" s="436">
        <v>6000</v>
      </c>
      <c r="N708" s="423">
        <f t="shared" si="139"/>
        <v>129.07682466</v>
      </c>
      <c r="O708" s="12">
        <v>1</v>
      </c>
      <c r="P708" s="13">
        <v>1</v>
      </c>
      <c r="Q708" s="14">
        <f t="shared" si="140"/>
        <v>1</v>
      </c>
      <c r="R708" s="422">
        <f t="shared" si="141"/>
        <v>6</v>
      </c>
      <c r="S708" s="423">
        <f t="shared" si="142"/>
        <v>129.07682466</v>
      </c>
      <c r="T708" s="422">
        <f t="shared" si="143"/>
        <v>37.187155886764593</v>
      </c>
      <c r="U708" s="423">
        <f t="shared" si="144"/>
        <v>4.8</v>
      </c>
      <c r="V708" s="317"/>
      <c r="W708" s="322">
        <f t="shared" ref="W708:W771" si="148">(D708+F708-2*H708)*2*H708*7.85/1000-0.8584*5*H708*H708*7.85/1000</f>
        <v>21.182620549999999</v>
      </c>
      <c r="X708" s="397">
        <f t="shared" ref="X708:X771" si="149">(1-W708/L708)</f>
        <v>1.5348234396208693E-2</v>
      </c>
      <c r="Y708" s="398">
        <f t="shared" si="145"/>
        <v>21.34771233</v>
      </c>
      <c r="Z708" s="396">
        <f t="shared" si="146"/>
        <v>7.6741171981044021E-3</v>
      </c>
    </row>
    <row r="709" spans="1:26" ht="15.75">
      <c r="A709" s="320"/>
      <c r="B709" s="24"/>
      <c r="C709" s="372" t="s">
        <v>152</v>
      </c>
      <c r="D709" s="10">
        <v>100</v>
      </c>
      <c r="E709" s="10" t="s">
        <v>14</v>
      </c>
      <c r="F709" s="10">
        <v>300</v>
      </c>
      <c r="G709" s="10" t="s">
        <v>14</v>
      </c>
      <c r="H709" s="10">
        <v>4</v>
      </c>
      <c r="I709" s="10"/>
      <c r="J709" s="10"/>
      <c r="K709" s="61"/>
      <c r="L709" s="435">
        <f t="shared" si="147"/>
        <v>24.509784960000001</v>
      </c>
      <c r="M709" s="436">
        <v>6000</v>
      </c>
      <c r="N709" s="423">
        <f t="shared" si="139"/>
        <v>147.05870976</v>
      </c>
      <c r="O709" s="12">
        <v>1</v>
      </c>
      <c r="P709" s="13">
        <v>1</v>
      </c>
      <c r="Q709" s="14">
        <f t="shared" si="140"/>
        <v>1</v>
      </c>
      <c r="R709" s="422">
        <f t="shared" si="141"/>
        <v>6</v>
      </c>
      <c r="S709" s="423">
        <f t="shared" si="142"/>
        <v>147.05870976</v>
      </c>
      <c r="T709" s="422">
        <f t="shared" si="143"/>
        <v>32.640025251368016</v>
      </c>
      <c r="U709" s="423">
        <f t="shared" si="144"/>
        <v>4.8</v>
      </c>
      <c r="V709" s="317"/>
      <c r="W709" s="322">
        <f t="shared" si="148"/>
        <v>24.0785248</v>
      </c>
      <c r="X709" s="397">
        <f t="shared" si="149"/>
        <v>1.7595428140386282E-2</v>
      </c>
      <c r="Y709" s="398">
        <f t="shared" si="145"/>
        <v>24.294154880000001</v>
      </c>
      <c r="Z709" s="396">
        <f t="shared" si="146"/>
        <v>8.7977140701931411E-3</v>
      </c>
    </row>
    <row r="710" spans="1:26" ht="15.75">
      <c r="A710" s="320"/>
      <c r="B710" s="24"/>
      <c r="C710" s="372" t="s">
        <v>152</v>
      </c>
      <c r="D710" s="10">
        <v>100</v>
      </c>
      <c r="E710" s="10" t="s">
        <v>14</v>
      </c>
      <c r="F710" s="10">
        <v>300</v>
      </c>
      <c r="G710" s="10" t="s">
        <v>14</v>
      </c>
      <c r="H710" s="10">
        <v>5</v>
      </c>
      <c r="I710" s="10"/>
      <c r="J710" s="10"/>
      <c r="K710" s="61"/>
      <c r="L710" s="435">
        <f t="shared" si="147"/>
        <v>30.446538999999998</v>
      </c>
      <c r="M710" s="436">
        <v>6000</v>
      </c>
      <c r="N710" s="423">
        <f t="shared" si="139"/>
        <v>182.67923400000001</v>
      </c>
      <c r="O710" s="12">
        <v>1</v>
      </c>
      <c r="P710" s="13">
        <v>1</v>
      </c>
      <c r="Q710" s="14">
        <f t="shared" si="140"/>
        <v>1</v>
      </c>
      <c r="R710" s="422">
        <f t="shared" si="141"/>
        <v>6</v>
      </c>
      <c r="S710" s="423">
        <f t="shared" si="142"/>
        <v>182.67923400000001</v>
      </c>
      <c r="T710" s="422">
        <f t="shared" si="143"/>
        <v>26.275564523113779</v>
      </c>
      <c r="U710" s="423">
        <f t="shared" si="144"/>
        <v>4.8000000000000007</v>
      </c>
      <c r="V710" s="317"/>
      <c r="W710" s="322">
        <f t="shared" si="148"/>
        <v>29.772694999999999</v>
      </c>
      <c r="X710" s="397">
        <f t="shared" si="149"/>
        <v>2.2132039375641344E-2</v>
      </c>
      <c r="Y710" s="398">
        <f t="shared" si="145"/>
        <v>30.109617</v>
      </c>
      <c r="Z710" s="396">
        <f t="shared" si="146"/>
        <v>1.1066019687820616E-2</v>
      </c>
    </row>
    <row r="711" spans="1:26" ht="15.75">
      <c r="A711" s="320"/>
      <c r="B711" s="24"/>
      <c r="C711" s="372" t="s">
        <v>152</v>
      </c>
      <c r="D711" s="10">
        <v>100</v>
      </c>
      <c r="E711" s="10" t="s">
        <v>14</v>
      </c>
      <c r="F711" s="10">
        <v>300</v>
      </c>
      <c r="G711" s="10" t="s">
        <v>14</v>
      </c>
      <c r="H711" s="10">
        <v>6</v>
      </c>
      <c r="I711" s="10"/>
      <c r="J711" s="10"/>
      <c r="K711" s="61"/>
      <c r="L711" s="435">
        <f t="shared" si="147"/>
        <v>36.307016159999996</v>
      </c>
      <c r="M711" s="436">
        <v>6000</v>
      </c>
      <c r="N711" s="423">
        <f t="shared" si="139"/>
        <v>217.84209695999996</v>
      </c>
      <c r="O711" s="12">
        <v>1</v>
      </c>
      <c r="P711" s="13">
        <v>1</v>
      </c>
      <c r="Q711" s="14">
        <f t="shared" si="140"/>
        <v>1</v>
      </c>
      <c r="R711" s="422">
        <f t="shared" si="141"/>
        <v>6</v>
      </c>
      <c r="S711" s="423">
        <f t="shared" si="142"/>
        <v>217.84209695999996</v>
      </c>
      <c r="T711" s="422">
        <f t="shared" si="143"/>
        <v>22.034308643665749</v>
      </c>
      <c r="U711" s="423">
        <f t="shared" si="144"/>
        <v>4.7999999999999989</v>
      </c>
      <c r="V711" s="317"/>
      <c r="W711" s="322">
        <f t="shared" si="148"/>
        <v>35.336680799999996</v>
      </c>
      <c r="X711" s="397">
        <f t="shared" si="149"/>
        <v>2.6725836012628124E-2</v>
      </c>
      <c r="Y711" s="398">
        <f t="shared" si="145"/>
        <v>35.82184848</v>
      </c>
      <c r="Z711" s="396">
        <f t="shared" si="146"/>
        <v>1.3362918006313951E-2</v>
      </c>
    </row>
    <row r="712" spans="1:26" ht="15.75">
      <c r="A712" s="320"/>
      <c r="B712" s="24"/>
      <c r="C712" s="372" t="s">
        <v>152</v>
      </c>
      <c r="D712" s="10">
        <v>100</v>
      </c>
      <c r="E712" s="10" t="s">
        <v>14</v>
      </c>
      <c r="F712" s="10">
        <v>300</v>
      </c>
      <c r="G712" s="10" t="s">
        <v>14</v>
      </c>
      <c r="H712" s="10">
        <v>8</v>
      </c>
      <c r="I712" s="10"/>
      <c r="J712" s="10"/>
      <c r="K712" s="61"/>
      <c r="L712" s="435">
        <f t="shared" si="147"/>
        <v>47.799139839999995</v>
      </c>
      <c r="M712" s="436">
        <v>6000</v>
      </c>
      <c r="N712" s="423">
        <f t="shared" si="139"/>
        <v>286.79483904</v>
      </c>
      <c r="O712" s="12">
        <v>1</v>
      </c>
      <c r="P712" s="13">
        <v>1</v>
      </c>
      <c r="Q712" s="14">
        <f t="shared" si="140"/>
        <v>1</v>
      </c>
      <c r="R712" s="422">
        <f t="shared" si="141"/>
        <v>6</v>
      </c>
      <c r="S712" s="423">
        <f t="shared" si="142"/>
        <v>286.79483904</v>
      </c>
      <c r="T712" s="422">
        <f t="shared" si="143"/>
        <v>16.736702850257821</v>
      </c>
      <c r="U712" s="423">
        <f t="shared" si="144"/>
        <v>4.8000000000000007</v>
      </c>
      <c r="V712" s="317"/>
      <c r="W712" s="322">
        <f t="shared" si="148"/>
        <v>46.074099199999999</v>
      </c>
      <c r="X712" s="397">
        <f t="shared" si="149"/>
        <v>3.6089365745373136E-2</v>
      </c>
      <c r="Y712" s="398">
        <f t="shared" si="145"/>
        <v>46.936619519999994</v>
      </c>
      <c r="Z712" s="396">
        <f t="shared" si="146"/>
        <v>1.8044682872686679E-2</v>
      </c>
    </row>
    <row r="713" spans="1:26" ht="15.75">
      <c r="A713" s="320"/>
      <c r="B713" s="24"/>
      <c r="C713" s="372" t="s">
        <v>152</v>
      </c>
      <c r="D713" s="10">
        <v>120</v>
      </c>
      <c r="E713" s="10" t="s">
        <v>14</v>
      </c>
      <c r="F713" s="10">
        <v>160</v>
      </c>
      <c r="G713" s="10" t="s">
        <v>14</v>
      </c>
      <c r="H713" s="10">
        <v>3</v>
      </c>
      <c r="I713" s="10"/>
      <c r="J713" s="10"/>
      <c r="K713" s="61"/>
      <c r="L713" s="435">
        <f t="shared" si="147"/>
        <v>12.84475404</v>
      </c>
      <c r="M713" s="436">
        <v>6000</v>
      </c>
      <c r="N713" s="423">
        <f t="shared" si="139"/>
        <v>77.068524240000002</v>
      </c>
      <c r="O713" s="12">
        <v>1</v>
      </c>
      <c r="P713" s="13">
        <v>1</v>
      </c>
      <c r="Q713" s="14">
        <f t="shared" si="140"/>
        <v>1</v>
      </c>
      <c r="R713" s="422">
        <f t="shared" si="141"/>
        <v>6</v>
      </c>
      <c r="S713" s="423">
        <f t="shared" si="142"/>
        <v>77.068524240000002</v>
      </c>
      <c r="T713" s="422">
        <f t="shared" si="143"/>
        <v>43.597565064780333</v>
      </c>
      <c r="U713" s="423">
        <f t="shared" si="144"/>
        <v>3.3600000000000003</v>
      </c>
      <c r="V713" s="317"/>
      <c r="W713" s="322">
        <f t="shared" si="148"/>
        <v>12.6021702</v>
      </c>
      <c r="X713" s="397">
        <f t="shared" si="149"/>
        <v>1.8885829907257623E-2</v>
      </c>
      <c r="Y713" s="398">
        <f t="shared" si="145"/>
        <v>12.723462120000001</v>
      </c>
      <c r="Z713" s="396">
        <f t="shared" si="146"/>
        <v>9.4429149536287005E-3</v>
      </c>
    </row>
    <row r="714" spans="1:26" ht="15.75">
      <c r="A714" s="320"/>
      <c r="B714" s="24"/>
      <c r="C714" s="372" t="s">
        <v>152</v>
      </c>
      <c r="D714" s="10">
        <v>120</v>
      </c>
      <c r="E714" s="10" t="s">
        <v>14</v>
      </c>
      <c r="F714" s="10">
        <v>160</v>
      </c>
      <c r="G714" s="10" t="s">
        <v>14</v>
      </c>
      <c r="H714" s="10">
        <v>3.5</v>
      </c>
      <c r="I714" s="10"/>
      <c r="J714" s="10"/>
      <c r="K714" s="61"/>
      <c r="L714" s="435">
        <f t="shared" si="147"/>
        <v>14.918804109999998</v>
      </c>
      <c r="M714" s="436">
        <v>6000</v>
      </c>
      <c r="N714" s="423">
        <f t="shared" si="139"/>
        <v>89.512824659999978</v>
      </c>
      <c r="O714" s="12">
        <v>1</v>
      </c>
      <c r="P714" s="13">
        <v>1</v>
      </c>
      <c r="Q714" s="14">
        <f t="shared" si="140"/>
        <v>1</v>
      </c>
      <c r="R714" s="422">
        <f t="shared" si="141"/>
        <v>6</v>
      </c>
      <c r="S714" s="423">
        <f t="shared" si="142"/>
        <v>89.512824659999978</v>
      </c>
      <c r="T714" s="422">
        <f t="shared" si="143"/>
        <v>37.536520747305403</v>
      </c>
      <c r="U714" s="423">
        <f t="shared" si="144"/>
        <v>3.36</v>
      </c>
      <c r="V714" s="317"/>
      <c r="W714" s="322">
        <f t="shared" si="148"/>
        <v>14.588620549999998</v>
      </c>
      <c r="X714" s="397">
        <f t="shared" si="149"/>
        <v>2.2132039375641344E-2</v>
      </c>
      <c r="Y714" s="398">
        <f t="shared" si="145"/>
        <v>14.753712329999999</v>
      </c>
      <c r="Z714" s="396">
        <f t="shared" si="146"/>
        <v>1.1066019687820616E-2</v>
      </c>
    </row>
    <row r="715" spans="1:26" ht="15.75">
      <c r="A715" s="320"/>
      <c r="B715" s="24"/>
      <c r="C715" s="372" t="s">
        <v>152</v>
      </c>
      <c r="D715" s="10">
        <v>120</v>
      </c>
      <c r="E715" s="10" t="s">
        <v>14</v>
      </c>
      <c r="F715" s="10">
        <v>160</v>
      </c>
      <c r="G715" s="10" t="s">
        <v>14</v>
      </c>
      <c r="H715" s="10">
        <v>4</v>
      </c>
      <c r="I715" s="10"/>
      <c r="J715" s="10"/>
      <c r="K715" s="61"/>
      <c r="L715" s="435">
        <f t="shared" si="147"/>
        <v>16.97378496</v>
      </c>
      <c r="M715" s="436">
        <v>6000</v>
      </c>
      <c r="N715" s="423">
        <f t="shared" si="139"/>
        <v>101.84270975999999</v>
      </c>
      <c r="O715" s="12">
        <v>1</v>
      </c>
      <c r="P715" s="13">
        <v>1</v>
      </c>
      <c r="Q715" s="14">
        <f t="shared" si="140"/>
        <v>1</v>
      </c>
      <c r="R715" s="422">
        <f t="shared" si="141"/>
        <v>6</v>
      </c>
      <c r="S715" s="423">
        <f t="shared" si="142"/>
        <v>101.84270975999999</v>
      </c>
      <c r="T715" s="422">
        <f t="shared" si="143"/>
        <v>32.992052233469558</v>
      </c>
      <c r="U715" s="423">
        <f t="shared" si="144"/>
        <v>3.3599999999999994</v>
      </c>
      <c r="V715" s="317"/>
      <c r="W715" s="322">
        <f t="shared" si="148"/>
        <v>16.542524799999999</v>
      </c>
      <c r="X715" s="397">
        <f t="shared" si="149"/>
        <v>2.5407424508811505E-2</v>
      </c>
      <c r="Y715" s="398">
        <f t="shared" si="145"/>
        <v>16.758154879999999</v>
      </c>
      <c r="Z715" s="396">
        <f t="shared" si="146"/>
        <v>1.2703712254405808E-2</v>
      </c>
    </row>
    <row r="716" spans="1:26" ht="15.75">
      <c r="A716" s="320"/>
      <c r="B716" s="24"/>
      <c r="C716" s="372" t="s">
        <v>152</v>
      </c>
      <c r="D716" s="10">
        <v>120</v>
      </c>
      <c r="E716" s="10" t="s">
        <v>14</v>
      </c>
      <c r="F716" s="10">
        <v>160</v>
      </c>
      <c r="G716" s="10" t="s">
        <v>14</v>
      </c>
      <c r="H716" s="10">
        <v>5</v>
      </c>
      <c r="I716" s="10"/>
      <c r="J716" s="10"/>
      <c r="K716" s="61"/>
      <c r="L716" s="435">
        <f t="shared" si="147"/>
        <v>21.026539</v>
      </c>
      <c r="M716" s="436">
        <v>6000</v>
      </c>
      <c r="N716" s="423">
        <f t="shared" si="139"/>
        <v>126.159234</v>
      </c>
      <c r="O716" s="12">
        <v>1</v>
      </c>
      <c r="P716" s="13">
        <v>1</v>
      </c>
      <c r="Q716" s="14">
        <f t="shared" si="140"/>
        <v>1</v>
      </c>
      <c r="R716" s="422">
        <f t="shared" si="141"/>
        <v>6</v>
      </c>
      <c r="S716" s="423">
        <f t="shared" si="142"/>
        <v>126.159234</v>
      </c>
      <c r="T716" s="422">
        <f t="shared" si="143"/>
        <v>26.633008884629088</v>
      </c>
      <c r="U716" s="423">
        <f t="shared" si="144"/>
        <v>3.36</v>
      </c>
      <c r="V716" s="317"/>
      <c r="W716" s="322">
        <f t="shared" si="148"/>
        <v>20.352695000000001</v>
      </c>
      <c r="X716" s="397">
        <f t="shared" si="149"/>
        <v>3.2047309355096365E-2</v>
      </c>
      <c r="Y716" s="398">
        <f t="shared" si="145"/>
        <v>20.689617000000002</v>
      </c>
      <c r="Z716" s="396">
        <f t="shared" si="146"/>
        <v>1.6023654677548071E-2</v>
      </c>
    </row>
    <row r="717" spans="1:26" ht="15.75">
      <c r="A717" s="320"/>
      <c r="B717" s="24"/>
      <c r="C717" s="372" t="s">
        <v>152</v>
      </c>
      <c r="D717" s="10">
        <v>120</v>
      </c>
      <c r="E717" s="10" t="s">
        <v>14</v>
      </c>
      <c r="F717" s="10">
        <v>160</v>
      </c>
      <c r="G717" s="10" t="s">
        <v>14</v>
      </c>
      <c r="H717" s="10">
        <v>6</v>
      </c>
      <c r="I717" s="10"/>
      <c r="J717" s="10"/>
      <c r="K717" s="61"/>
      <c r="L717" s="435">
        <f t="shared" si="147"/>
        <v>25.003016160000001</v>
      </c>
      <c r="M717" s="436">
        <v>6000</v>
      </c>
      <c r="N717" s="423">
        <f t="shared" si="139"/>
        <v>150.01809696000001</v>
      </c>
      <c r="O717" s="12">
        <v>1</v>
      </c>
      <c r="P717" s="13">
        <v>1</v>
      </c>
      <c r="Q717" s="14">
        <f t="shared" si="140"/>
        <v>1</v>
      </c>
      <c r="R717" s="422">
        <f t="shared" si="141"/>
        <v>6</v>
      </c>
      <c r="S717" s="423">
        <f t="shared" si="142"/>
        <v>150.01809696000001</v>
      </c>
      <c r="T717" s="422">
        <f t="shared" si="143"/>
        <v>22.397297846645074</v>
      </c>
      <c r="U717" s="423">
        <f t="shared" si="144"/>
        <v>3.36</v>
      </c>
      <c r="V717" s="317"/>
      <c r="W717" s="322">
        <f t="shared" si="148"/>
        <v>24.032680800000001</v>
      </c>
      <c r="X717" s="397">
        <f t="shared" si="149"/>
        <v>3.8808732266163548E-2</v>
      </c>
      <c r="Y717" s="398">
        <f t="shared" si="145"/>
        <v>24.517848480000001</v>
      </c>
      <c r="Z717" s="396">
        <f t="shared" si="146"/>
        <v>1.9404366133081719E-2</v>
      </c>
    </row>
    <row r="718" spans="1:26" ht="15.75">
      <c r="A718" s="320"/>
      <c r="B718" s="24"/>
      <c r="C718" s="372" t="s">
        <v>152</v>
      </c>
      <c r="D718" s="10">
        <v>120</v>
      </c>
      <c r="E718" s="10" t="s">
        <v>14</v>
      </c>
      <c r="F718" s="10">
        <v>160</v>
      </c>
      <c r="G718" s="10" t="s">
        <v>14</v>
      </c>
      <c r="H718" s="10">
        <v>8</v>
      </c>
      <c r="I718" s="10"/>
      <c r="J718" s="10"/>
      <c r="K718" s="61"/>
      <c r="L718" s="435">
        <f t="shared" si="147"/>
        <v>32.72713984</v>
      </c>
      <c r="M718" s="436">
        <v>6000</v>
      </c>
      <c r="N718" s="423">
        <f t="shared" ref="N718:N781" si="150">L718*M718/1000</f>
        <v>196.36283903999998</v>
      </c>
      <c r="O718" s="12">
        <v>1</v>
      </c>
      <c r="P718" s="13">
        <v>1</v>
      </c>
      <c r="Q718" s="14">
        <f t="shared" ref="Q718:Q781" si="151">O718*P718</f>
        <v>1</v>
      </c>
      <c r="R718" s="422">
        <f t="shared" ref="R718:R781" si="152">M718*Q718/1000</f>
        <v>6</v>
      </c>
      <c r="S718" s="423">
        <f t="shared" ref="S718:S781" si="153">N718*Q718</f>
        <v>196.36283903999998</v>
      </c>
      <c r="T718" s="422">
        <f t="shared" ref="T718:T781" si="154">(D718+F718)*2/L718</f>
        <v>17.111180590109278</v>
      </c>
      <c r="U718" s="423">
        <f t="shared" ref="U718:U781" si="155">T718*S718/1000</f>
        <v>3.36</v>
      </c>
      <c r="V718" s="317"/>
      <c r="W718" s="322">
        <f t="shared" si="148"/>
        <v>31.0020992</v>
      </c>
      <c r="X718" s="397">
        <f t="shared" si="149"/>
        <v>5.2709789136281548E-2</v>
      </c>
      <c r="Y718" s="398">
        <f t="shared" si="145"/>
        <v>31.864619520000002</v>
      </c>
      <c r="Z718" s="396">
        <f t="shared" si="146"/>
        <v>2.6354894568140774E-2</v>
      </c>
    </row>
    <row r="719" spans="1:26" ht="15.75">
      <c r="A719" s="320"/>
      <c r="B719" s="24"/>
      <c r="C719" s="372" t="s">
        <v>152</v>
      </c>
      <c r="D719" s="10">
        <v>120</v>
      </c>
      <c r="E719" s="10" t="s">
        <v>14</v>
      </c>
      <c r="F719" s="10">
        <v>180</v>
      </c>
      <c r="G719" s="10" t="s">
        <v>14</v>
      </c>
      <c r="H719" s="10">
        <v>3</v>
      </c>
      <c r="I719" s="10"/>
      <c r="J719" s="10"/>
      <c r="K719" s="61"/>
      <c r="L719" s="435">
        <f t="shared" si="147"/>
        <v>13.78675404</v>
      </c>
      <c r="M719" s="436">
        <v>6000</v>
      </c>
      <c r="N719" s="423">
        <f t="shared" si="150"/>
        <v>82.720524240000003</v>
      </c>
      <c r="O719" s="12">
        <v>1</v>
      </c>
      <c r="P719" s="13">
        <v>1</v>
      </c>
      <c r="Q719" s="14">
        <f t="shared" si="151"/>
        <v>1</v>
      </c>
      <c r="R719" s="422">
        <f t="shared" si="152"/>
        <v>6</v>
      </c>
      <c r="S719" s="423">
        <f t="shared" si="153"/>
        <v>82.720524240000003</v>
      </c>
      <c r="T719" s="422">
        <f t="shared" si="154"/>
        <v>43.52003366849069</v>
      </c>
      <c r="U719" s="423">
        <f t="shared" si="155"/>
        <v>3.6000000000000005</v>
      </c>
      <c r="V719" s="317"/>
      <c r="W719" s="322">
        <f t="shared" si="148"/>
        <v>13.5441702</v>
      </c>
      <c r="X719" s="397">
        <f t="shared" si="149"/>
        <v>1.7595428140386282E-2</v>
      </c>
      <c r="Y719" s="398">
        <f t="shared" si="145"/>
        <v>13.665462120000001</v>
      </c>
      <c r="Z719" s="396">
        <f t="shared" si="146"/>
        <v>8.7977140701930301E-3</v>
      </c>
    </row>
    <row r="720" spans="1:26" ht="15.75">
      <c r="A720" s="320"/>
      <c r="B720" s="24"/>
      <c r="C720" s="372" t="s">
        <v>152</v>
      </c>
      <c r="D720" s="10">
        <v>120</v>
      </c>
      <c r="E720" s="10" t="s">
        <v>14</v>
      </c>
      <c r="F720" s="10">
        <v>180</v>
      </c>
      <c r="G720" s="10" t="s">
        <v>14</v>
      </c>
      <c r="H720" s="10">
        <v>3.5</v>
      </c>
      <c r="I720" s="10"/>
      <c r="J720" s="10"/>
      <c r="K720" s="61"/>
      <c r="L720" s="435">
        <f t="shared" si="147"/>
        <v>16.01780411</v>
      </c>
      <c r="M720" s="436">
        <v>6000</v>
      </c>
      <c r="N720" s="423">
        <f t="shared" si="150"/>
        <v>96.106824660000001</v>
      </c>
      <c r="O720" s="12">
        <v>1</v>
      </c>
      <c r="P720" s="13">
        <v>1</v>
      </c>
      <c r="Q720" s="14">
        <f t="shared" si="151"/>
        <v>1</v>
      </c>
      <c r="R720" s="422">
        <f t="shared" si="152"/>
        <v>6</v>
      </c>
      <c r="S720" s="423">
        <f t="shared" si="153"/>
        <v>96.106824660000001</v>
      </c>
      <c r="T720" s="422">
        <f t="shared" si="154"/>
        <v>37.458317999120545</v>
      </c>
      <c r="U720" s="423">
        <f t="shared" si="155"/>
        <v>3.6000000000000005</v>
      </c>
      <c r="V720" s="317"/>
      <c r="W720" s="322">
        <f t="shared" si="148"/>
        <v>15.687620549999998</v>
      </c>
      <c r="X720" s="397">
        <f t="shared" si="149"/>
        <v>2.061353464760296E-2</v>
      </c>
      <c r="Y720" s="398">
        <f t="shared" si="145"/>
        <v>15.852712329999999</v>
      </c>
      <c r="Z720" s="396">
        <f t="shared" si="146"/>
        <v>1.0306767323801425E-2</v>
      </c>
    </row>
    <row r="721" spans="1:26" ht="15.75">
      <c r="A721" s="320"/>
      <c r="B721" s="24"/>
      <c r="C721" s="372" t="s">
        <v>152</v>
      </c>
      <c r="D721" s="10">
        <v>120</v>
      </c>
      <c r="E721" s="10" t="s">
        <v>14</v>
      </c>
      <c r="F721" s="10">
        <v>180</v>
      </c>
      <c r="G721" s="10" t="s">
        <v>14</v>
      </c>
      <c r="H721" s="10">
        <v>4</v>
      </c>
      <c r="I721" s="10"/>
      <c r="J721" s="10"/>
      <c r="K721" s="61"/>
      <c r="L721" s="435">
        <f t="shared" si="147"/>
        <v>18.22978496</v>
      </c>
      <c r="M721" s="436">
        <v>6000</v>
      </c>
      <c r="N721" s="423">
        <f t="shared" si="150"/>
        <v>109.37870975999999</v>
      </c>
      <c r="O721" s="12">
        <v>1</v>
      </c>
      <c r="P721" s="13">
        <v>1</v>
      </c>
      <c r="Q721" s="14">
        <f t="shared" si="151"/>
        <v>1</v>
      </c>
      <c r="R721" s="422">
        <f t="shared" si="152"/>
        <v>6</v>
      </c>
      <c r="S721" s="423">
        <f t="shared" si="153"/>
        <v>109.37870975999999</v>
      </c>
      <c r="T721" s="422">
        <f t="shared" si="154"/>
        <v>32.913169371801523</v>
      </c>
      <c r="U721" s="423">
        <f t="shared" si="155"/>
        <v>3.6</v>
      </c>
      <c r="V721" s="317"/>
      <c r="W721" s="322">
        <f t="shared" si="148"/>
        <v>17.798524799999999</v>
      </c>
      <c r="X721" s="397">
        <f t="shared" si="149"/>
        <v>2.3656897815650391E-2</v>
      </c>
      <c r="Y721" s="398">
        <f t="shared" si="145"/>
        <v>18.01415488</v>
      </c>
      <c r="Z721" s="396">
        <f t="shared" si="146"/>
        <v>1.1828448907825195E-2</v>
      </c>
    </row>
    <row r="722" spans="1:26" ht="15.75">
      <c r="A722" s="320"/>
      <c r="B722" s="24"/>
      <c r="C722" s="372" t="s">
        <v>152</v>
      </c>
      <c r="D722" s="10">
        <v>120</v>
      </c>
      <c r="E722" s="10" t="s">
        <v>14</v>
      </c>
      <c r="F722" s="10">
        <v>180</v>
      </c>
      <c r="G722" s="10" t="s">
        <v>14</v>
      </c>
      <c r="H722" s="10">
        <v>5</v>
      </c>
      <c r="I722" s="10"/>
      <c r="J722" s="10"/>
      <c r="K722" s="61"/>
      <c r="L722" s="435">
        <f t="shared" si="147"/>
        <v>22.596539</v>
      </c>
      <c r="M722" s="436">
        <v>6000</v>
      </c>
      <c r="N722" s="423">
        <f t="shared" si="150"/>
        <v>135.57923399999999</v>
      </c>
      <c r="O722" s="12">
        <v>1</v>
      </c>
      <c r="P722" s="13">
        <v>1</v>
      </c>
      <c r="Q722" s="14">
        <f t="shared" si="151"/>
        <v>1</v>
      </c>
      <c r="R722" s="422">
        <f t="shared" si="152"/>
        <v>6</v>
      </c>
      <c r="S722" s="423">
        <f t="shared" si="153"/>
        <v>135.57923399999999</v>
      </c>
      <c r="T722" s="422">
        <f t="shared" si="154"/>
        <v>26.552738895102475</v>
      </c>
      <c r="U722" s="423">
        <f t="shared" si="155"/>
        <v>3.5999999999999996</v>
      </c>
      <c r="V722" s="317"/>
      <c r="W722" s="322">
        <f t="shared" si="148"/>
        <v>21.922695000000001</v>
      </c>
      <c r="X722" s="397">
        <f t="shared" si="149"/>
        <v>2.982067298005231E-2</v>
      </c>
      <c r="Y722" s="398">
        <f t="shared" si="145"/>
        <v>22.259617000000002</v>
      </c>
      <c r="Z722" s="396">
        <f t="shared" si="146"/>
        <v>1.4910336490026044E-2</v>
      </c>
    </row>
    <row r="723" spans="1:26" ht="15.75">
      <c r="A723" s="320"/>
      <c r="B723" s="24"/>
      <c r="C723" s="372" t="s">
        <v>152</v>
      </c>
      <c r="D723" s="10">
        <v>120</v>
      </c>
      <c r="E723" s="10" t="s">
        <v>14</v>
      </c>
      <c r="F723" s="10">
        <v>180</v>
      </c>
      <c r="G723" s="10" t="s">
        <v>14</v>
      </c>
      <c r="H723" s="10">
        <v>6</v>
      </c>
      <c r="I723" s="10"/>
      <c r="J723" s="10"/>
      <c r="K723" s="61"/>
      <c r="L723" s="435">
        <f t="shared" si="147"/>
        <v>26.887016160000002</v>
      </c>
      <c r="M723" s="436">
        <v>6000</v>
      </c>
      <c r="N723" s="423">
        <f t="shared" si="150"/>
        <v>161.32209696000001</v>
      </c>
      <c r="O723" s="12">
        <v>1</v>
      </c>
      <c r="P723" s="13">
        <v>1</v>
      </c>
      <c r="Q723" s="14">
        <f t="shared" si="151"/>
        <v>1</v>
      </c>
      <c r="R723" s="422">
        <f t="shared" si="152"/>
        <v>6</v>
      </c>
      <c r="S723" s="423">
        <f t="shared" si="153"/>
        <v>161.32209696000001</v>
      </c>
      <c r="T723" s="422">
        <f t="shared" si="154"/>
        <v>22.315603800343755</v>
      </c>
      <c r="U723" s="423">
        <f t="shared" si="155"/>
        <v>3.6</v>
      </c>
      <c r="V723" s="317"/>
      <c r="W723" s="322">
        <f t="shared" si="148"/>
        <v>25.916680800000002</v>
      </c>
      <c r="X723" s="397">
        <f t="shared" si="149"/>
        <v>3.6089365745373247E-2</v>
      </c>
      <c r="Y723" s="398">
        <f t="shared" si="145"/>
        <v>26.401848480000002</v>
      </c>
      <c r="Z723" s="396">
        <f t="shared" si="146"/>
        <v>1.8044682872686568E-2</v>
      </c>
    </row>
    <row r="724" spans="1:26" ht="15.75">
      <c r="A724" s="320"/>
      <c r="B724" s="24"/>
      <c r="C724" s="372" t="s">
        <v>152</v>
      </c>
      <c r="D724" s="10">
        <v>120</v>
      </c>
      <c r="E724" s="10" t="s">
        <v>14</v>
      </c>
      <c r="F724" s="10">
        <v>180</v>
      </c>
      <c r="G724" s="10" t="s">
        <v>14</v>
      </c>
      <c r="H724" s="10">
        <v>8</v>
      </c>
      <c r="I724" s="10"/>
      <c r="J724" s="10"/>
      <c r="K724" s="61"/>
      <c r="L724" s="435">
        <f t="shared" si="147"/>
        <v>35.23913984</v>
      </c>
      <c r="M724" s="436">
        <v>6000</v>
      </c>
      <c r="N724" s="423">
        <f t="shared" si="150"/>
        <v>211.43483903999999</v>
      </c>
      <c r="O724" s="12">
        <v>1</v>
      </c>
      <c r="P724" s="13">
        <v>1</v>
      </c>
      <c r="Q724" s="14">
        <f t="shared" si="151"/>
        <v>1</v>
      </c>
      <c r="R724" s="422">
        <f t="shared" si="152"/>
        <v>6</v>
      </c>
      <c r="S724" s="423">
        <f t="shared" si="153"/>
        <v>211.43483903999999</v>
      </c>
      <c r="T724" s="422">
        <f t="shared" si="154"/>
        <v>17.02652229095953</v>
      </c>
      <c r="U724" s="423">
        <f t="shared" si="155"/>
        <v>3.6</v>
      </c>
      <c r="V724" s="317"/>
      <c r="W724" s="322">
        <f t="shared" si="148"/>
        <v>33.514099200000004</v>
      </c>
      <c r="X724" s="397">
        <f t="shared" si="149"/>
        <v>4.8952404849618381E-2</v>
      </c>
      <c r="Y724" s="398">
        <f t="shared" ref="Y724:Y787" si="156">(D724+F724-2*H724)*2*H724*7.85/1000-0.8584*3*H724*H724*7.85/1000</f>
        <v>34.376619519999998</v>
      </c>
      <c r="Z724" s="396">
        <f t="shared" ref="Z724:Z787" si="157">1-Y724/L724</f>
        <v>2.4476202424809301E-2</v>
      </c>
    </row>
    <row r="725" spans="1:26" ht="15.75">
      <c r="A725" s="320"/>
      <c r="B725" s="24"/>
      <c r="C725" s="372" t="s">
        <v>152</v>
      </c>
      <c r="D725" s="10">
        <v>120</v>
      </c>
      <c r="E725" s="10" t="s">
        <v>14</v>
      </c>
      <c r="F725" s="10">
        <v>200</v>
      </c>
      <c r="G725" s="10" t="s">
        <v>14</v>
      </c>
      <c r="H725" s="10">
        <v>3</v>
      </c>
      <c r="I725" s="10"/>
      <c r="J725" s="10"/>
      <c r="K725" s="61"/>
      <c r="L725" s="435">
        <f t="shared" si="147"/>
        <v>14.728754039999998</v>
      </c>
      <c r="M725" s="436">
        <v>6000</v>
      </c>
      <c r="N725" s="423">
        <f t="shared" si="150"/>
        <v>88.37252423999999</v>
      </c>
      <c r="O725" s="12">
        <v>1</v>
      </c>
      <c r="P725" s="13">
        <v>1</v>
      </c>
      <c r="Q725" s="14">
        <f t="shared" si="151"/>
        <v>1</v>
      </c>
      <c r="R725" s="422">
        <f t="shared" si="152"/>
        <v>6</v>
      </c>
      <c r="S725" s="423">
        <f t="shared" si="153"/>
        <v>88.37252423999999</v>
      </c>
      <c r="T725" s="422">
        <f t="shared" si="154"/>
        <v>43.452419550350513</v>
      </c>
      <c r="U725" s="423">
        <f t="shared" si="155"/>
        <v>3.84</v>
      </c>
      <c r="V725" s="317"/>
      <c r="W725" s="322">
        <f t="shared" si="148"/>
        <v>14.486170199999998</v>
      </c>
      <c r="X725" s="397">
        <f t="shared" si="149"/>
        <v>1.6470085612211083E-2</v>
      </c>
      <c r="Y725" s="398">
        <f t="shared" si="156"/>
        <v>14.607462119999999</v>
      </c>
      <c r="Z725" s="396">
        <f t="shared" si="157"/>
        <v>8.2350428061055414E-3</v>
      </c>
    </row>
    <row r="726" spans="1:26" ht="15.75">
      <c r="A726" s="320"/>
      <c r="B726" s="24"/>
      <c r="C726" s="372" t="s">
        <v>152</v>
      </c>
      <c r="D726" s="10">
        <v>120</v>
      </c>
      <c r="E726" s="10" t="s">
        <v>14</v>
      </c>
      <c r="F726" s="10">
        <v>200</v>
      </c>
      <c r="G726" s="10" t="s">
        <v>14</v>
      </c>
      <c r="H726" s="10">
        <v>3.5</v>
      </c>
      <c r="I726" s="10"/>
      <c r="J726" s="10"/>
      <c r="K726" s="61"/>
      <c r="L726" s="435">
        <f t="shared" ref="L726:L789" si="158">(D726+F726-2*H726)*2*H726*7.85/1000-0.8584*1*H726*H726*7.85/1000</f>
        <v>17.11680411</v>
      </c>
      <c r="M726" s="436">
        <v>6000</v>
      </c>
      <c r="N726" s="423">
        <f t="shared" si="150"/>
        <v>102.70082465999999</v>
      </c>
      <c r="O726" s="12">
        <v>1</v>
      </c>
      <c r="P726" s="13">
        <v>1</v>
      </c>
      <c r="Q726" s="14">
        <f t="shared" si="151"/>
        <v>1</v>
      </c>
      <c r="R726" s="422">
        <f t="shared" si="152"/>
        <v>6</v>
      </c>
      <c r="S726" s="423">
        <f t="shared" si="153"/>
        <v>102.70082465999999</v>
      </c>
      <c r="T726" s="422">
        <f t="shared" si="154"/>
        <v>37.390157408303715</v>
      </c>
      <c r="U726" s="423">
        <f t="shared" si="155"/>
        <v>3.8399999999999994</v>
      </c>
      <c r="V726" s="317"/>
      <c r="W726" s="322">
        <f t="shared" si="148"/>
        <v>16.786620549999999</v>
      </c>
      <c r="X726" s="397">
        <f t="shared" si="149"/>
        <v>1.9290023878178353E-2</v>
      </c>
      <c r="Y726" s="398">
        <f t="shared" si="156"/>
        <v>16.951712329999999</v>
      </c>
      <c r="Z726" s="396">
        <f t="shared" si="157"/>
        <v>9.6450119390891764E-3</v>
      </c>
    </row>
    <row r="727" spans="1:26" ht="15.75">
      <c r="A727" s="320"/>
      <c r="B727" s="24"/>
      <c r="C727" s="372" t="s">
        <v>152</v>
      </c>
      <c r="D727" s="10">
        <v>120</v>
      </c>
      <c r="E727" s="10" t="s">
        <v>14</v>
      </c>
      <c r="F727" s="10">
        <v>200</v>
      </c>
      <c r="G727" s="10" t="s">
        <v>14</v>
      </c>
      <c r="H727" s="10">
        <v>4</v>
      </c>
      <c r="I727" s="10"/>
      <c r="J727" s="10"/>
      <c r="K727" s="61"/>
      <c r="L727" s="435">
        <f t="shared" si="158"/>
        <v>19.48578496</v>
      </c>
      <c r="M727" s="436">
        <v>6000</v>
      </c>
      <c r="N727" s="423">
        <f t="shared" si="150"/>
        <v>116.91470975999999</v>
      </c>
      <c r="O727" s="12">
        <v>1</v>
      </c>
      <c r="P727" s="13">
        <v>1</v>
      </c>
      <c r="Q727" s="14">
        <f t="shared" si="151"/>
        <v>1</v>
      </c>
      <c r="R727" s="422">
        <f t="shared" si="152"/>
        <v>6</v>
      </c>
      <c r="S727" s="423">
        <f t="shared" si="153"/>
        <v>116.91470975999999</v>
      </c>
      <c r="T727" s="422">
        <f t="shared" si="154"/>
        <v>32.844455653892219</v>
      </c>
      <c r="U727" s="423">
        <f t="shared" si="155"/>
        <v>3.8399999999999994</v>
      </c>
      <c r="V727" s="317"/>
      <c r="W727" s="322">
        <f t="shared" si="148"/>
        <v>19.054524799999999</v>
      </c>
      <c r="X727" s="397">
        <f t="shared" si="149"/>
        <v>2.2132039375641344E-2</v>
      </c>
      <c r="Y727" s="398">
        <f t="shared" si="156"/>
        <v>19.27015488</v>
      </c>
      <c r="Z727" s="396">
        <f t="shared" si="157"/>
        <v>1.1066019687820727E-2</v>
      </c>
    </row>
    <row r="728" spans="1:26" ht="15.75">
      <c r="A728" s="320"/>
      <c r="B728" s="24"/>
      <c r="C728" s="372" t="s">
        <v>152</v>
      </c>
      <c r="D728" s="10">
        <v>120</v>
      </c>
      <c r="E728" s="10" t="s">
        <v>14</v>
      </c>
      <c r="F728" s="10">
        <v>200</v>
      </c>
      <c r="G728" s="10" t="s">
        <v>14</v>
      </c>
      <c r="H728" s="10">
        <v>5</v>
      </c>
      <c r="I728" s="10"/>
      <c r="J728" s="10"/>
      <c r="K728" s="61"/>
      <c r="L728" s="435">
        <f t="shared" si="158"/>
        <v>24.166539</v>
      </c>
      <c r="M728" s="436">
        <v>6000</v>
      </c>
      <c r="N728" s="423">
        <f t="shared" si="150"/>
        <v>144.999234</v>
      </c>
      <c r="O728" s="12">
        <v>1</v>
      </c>
      <c r="P728" s="13">
        <v>1</v>
      </c>
      <c r="Q728" s="14">
        <f t="shared" si="151"/>
        <v>1</v>
      </c>
      <c r="R728" s="422">
        <f t="shared" si="152"/>
        <v>6</v>
      </c>
      <c r="S728" s="423">
        <f t="shared" si="153"/>
        <v>144.999234</v>
      </c>
      <c r="T728" s="422">
        <f t="shared" si="154"/>
        <v>26.482898523450132</v>
      </c>
      <c r="U728" s="423">
        <f t="shared" si="155"/>
        <v>3.84</v>
      </c>
      <c r="V728" s="317"/>
      <c r="W728" s="322">
        <f t="shared" si="148"/>
        <v>23.492695000000001</v>
      </c>
      <c r="X728" s="397">
        <f t="shared" si="149"/>
        <v>2.7883347300993289E-2</v>
      </c>
      <c r="Y728" s="398">
        <f t="shared" si="156"/>
        <v>23.829617000000002</v>
      </c>
      <c r="Z728" s="396">
        <f t="shared" si="157"/>
        <v>1.3941673650496589E-2</v>
      </c>
    </row>
    <row r="729" spans="1:26" ht="15.75">
      <c r="A729" s="320"/>
      <c r="B729" s="24"/>
      <c r="C729" s="372" t="s">
        <v>152</v>
      </c>
      <c r="D729" s="10">
        <v>120</v>
      </c>
      <c r="E729" s="10" t="s">
        <v>14</v>
      </c>
      <c r="F729" s="10">
        <v>200</v>
      </c>
      <c r="G729" s="10" t="s">
        <v>14</v>
      </c>
      <c r="H729" s="10">
        <v>6</v>
      </c>
      <c r="I729" s="10"/>
      <c r="J729" s="10"/>
      <c r="K729" s="61"/>
      <c r="L729" s="435">
        <f t="shared" si="158"/>
        <v>28.771016160000002</v>
      </c>
      <c r="M729" s="436">
        <v>6000</v>
      </c>
      <c r="N729" s="423">
        <f t="shared" si="150"/>
        <v>172.62609696000001</v>
      </c>
      <c r="O729" s="12">
        <v>1</v>
      </c>
      <c r="P729" s="13">
        <v>1</v>
      </c>
      <c r="Q729" s="14">
        <f t="shared" si="151"/>
        <v>1</v>
      </c>
      <c r="R729" s="422">
        <f t="shared" si="152"/>
        <v>6</v>
      </c>
      <c r="S729" s="423">
        <f t="shared" si="153"/>
        <v>172.62609696000001</v>
      </c>
      <c r="T729" s="422">
        <f t="shared" si="154"/>
        <v>22.244608825801027</v>
      </c>
      <c r="U729" s="423">
        <f t="shared" si="155"/>
        <v>3.84</v>
      </c>
      <c r="V729" s="317"/>
      <c r="W729" s="322">
        <f t="shared" si="148"/>
        <v>27.800680800000002</v>
      </c>
      <c r="X729" s="397">
        <f t="shared" si="149"/>
        <v>3.3726141426629441E-2</v>
      </c>
      <c r="Y729" s="398">
        <f t="shared" si="156"/>
        <v>28.285848480000002</v>
      </c>
      <c r="Z729" s="396">
        <f t="shared" si="157"/>
        <v>1.6863070713314721E-2</v>
      </c>
    </row>
    <row r="730" spans="1:26" ht="15.75">
      <c r="A730" s="320"/>
      <c r="B730" s="24"/>
      <c r="C730" s="372" t="s">
        <v>152</v>
      </c>
      <c r="D730" s="10">
        <v>120</v>
      </c>
      <c r="E730" s="10" t="s">
        <v>14</v>
      </c>
      <c r="F730" s="10">
        <v>200</v>
      </c>
      <c r="G730" s="10" t="s">
        <v>14</v>
      </c>
      <c r="H730" s="10">
        <v>8</v>
      </c>
      <c r="I730" s="10"/>
      <c r="J730" s="10"/>
      <c r="K730" s="61"/>
      <c r="L730" s="435">
        <f t="shared" si="158"/>
        <v>37.75113984</v>
      </c>
      <c r="M730" s="436">
        <v>6000</v>
      </c>
      <c r="N730" s="423">
        <f t="shared" si="150"/>
        <v>226.50683903999999</v>
      </c>
      <c r="O730" s="12">
        <v>1</v>
      </c>
      <c r="P730" s="13">
        <v>1</v>
      </c>
      <c r="Q730" s="14">
        <f t="shared" si="151"/>
        <v>1</v>
      </c>
      <c r="R730" s="422">
        <f t="shared" si="152"/>
        <v>6</v>
      </c>
      <c r="S730" s="423">
        <f t="shared" si="153"/>
        <v>226.50683903999999</v>
      </c>
      <c r="T730" s="422">
        <f t="shared" si="154"/>
        <v>16.95313049387385</v>
      </c>
      <c r="U730" s="423">
        <f t="shared" si="155"/>
        <v>3.8399999999999994</v>
      </c>
      <c r="V730" s="317"/>
      <c r="W730" s="322">
        <f t="shared" si="148"/>
        <v>36.026099200000004</v>
      </c>
      <c r="X730" s="397">
        <f t="shared" si="149"/>
        <v>4.5695061058055653E-2</v>
      </c>
      <c r="Y730" s="398">
        <f t="shared" si="156"/>
        <v>36.888619519999999</v>
      </c>
      <c r="Z730" s="396">
        <f t="shared" si="157"/>
        <v>2.2847530529027882E-2</v>
      </c>
    </row>
    <row r="731" spans="1:26" ht="15.75">
      <c r="A731" s="320"/>
      <c r="B731" s="24"/>
      <c r="C731" s="372" t="s">
        <v>152</v>
      </c>
      <c r="D731" s="10">
        <v>120</v>
      </c>
      <c r="E731" s="10" t="s">
        <v>14</v>
      </c>
      <c r="F731" s="10">
        <v>220</v>
      </c>
      <c r="G731" s="10" t="s">
        <v>14</v>
      </c>
      <c r="H731" s="10">
        <v>3</v>
      </c>
      <c r="I731" s="10"/>
      <c r="J731" s="10"/>
      <c r="K731" s="61"/>
      <c r="L731" s="435">
        <f t="shared" si="158"/>
        <v>15.670754039999998</v>
      </c>
      <c r="M731" s="436">
        <v>6000</v>
      </c>
      <c r="N731" s="423">
        <f t="shared" si="150"/>
        <v>94.024524239999991</v>
      </c>
      <c r="O731" s="12">
        <v>1</v>
      </c>
      <c r="P731" s="13">
        <v>1</v>
      </c>
      <c r="Q731" s="14">
        <f t="shared" si="151"/>
        <v>1</v>
      </c>
      <c r="R731" s="422">
        <f t="shared" si="152"/>
        <v>6</v>
      </c>
      <c r="S731" s="423">
        <f t="shared" si="153"/>
        <v>94.024524239999991</v>
      </c>
      <c r="T731" s="422">
        <f t="shared" si="154"/>
        <v>43.392934268783918</v>
      </c>
      <c r="U731" s="423">
        <f t="shared" si="155"/>
        <v>4.08</v>
      </c>
      <c r="V731" s="317"/>
      <c r="W731" s="322">
        <f t="shared" si="148"/>
        <v>15.428170199999999</v>
      </c>
      <c r="X731" s="397">
        <f t="shared" si="149"/>
        <v>1.5480036211454662E-2</v>
      </c>
      <c r="Y731" s="398">
        <f t="shared" si="156"/>
        <v>15.549462119999999</v>
      </c>
      <c r="Z731" s="396">
        <f t="shared" si="157"/>
        <v>7.740018105727331E-3</v>
      </c>
    </row>
    <row r="732" spans="1:26" ht="15.75">
      <c r="A732" s="320"/>
      <c r="B732" s="24"/>
      <c r="C732" s="372" t="s">
        <v>152</v>
      </c>
      <c r="D732" s="10">
        <v>120</v>
      </c>
      <c r="E732" s="10" t="s">
        <v>14</v>
      </c>
      <c r="F732" s="10">
        <v>220</v>
      </c>
      <c r="G732" s="10" t="s">
        <v>14</v>
      </c>
      <c r="H732" s="10">
        <v>3.5</v>
      </c>
      <c r="I732" s="10"/>
      <c r="J732" s="10"/>
      <c r="K732" s="61"/>
      <c r="L732" s="435">
        <f t="shared" si="158"/>
        <v>18.215804110000001</v>
      </c>
      <c r="M732" s="436">
        <v>6000</v>
      </c>
      <c r="N732" s="423">
        <f t="shared" si="150"/>
        <v>109.29482466</v>
      </c>
      <c r="O732" s="12">
        <v>1</v>
      </c>
      <c r="P732" s="13">
        <v>1</v>
      </c>
      <c r="Q732" s="14">
        <f t="shared" si="151"/>
        <v>1</v>
      </c>
      <c r="R732" s="422">
        <f t="shared" si="152"/>
        <v>6</v>
      </c>
      <c r="S732" s="423">
        <f t="shared" si="153"/>
        <v>109.29482466</v>
      </c>
      <c r="T732" s="422">
        <f t="shared" si="154"/>
        <v>37.330221377748444</v>
      </c>
      <c r="U732" s="423">
        <f t="shared" si="155"/>
        <v>4.08</v>
      </c>
      <c r="V732" s="317"/>
      <c r="W732" s="322">
        <f t="shared" si="148"/>
        <v>17.885620549999999</v>
      </c>
      <c r="X732" s="397">
        <f t="shared" si="149"/>
        <v>1.8126213808960512E-2</v>
      </c>
      <c r="Y732" s="398">
        <f t="shared" si="156"/>
        <v>18.05071233</v>
      </c>
      <c r="Z732" s="396">
        <f t="shared" si="157"/>
        <v>9.0631069044803114E-3</v>
      </c>
    </row>
    <row r="733" spans="1:26" ht="15.75">
      <c r="A733" s="320"/>
      <c r="B733" s="24"/>
      <c r="C733" s="372" t="s">
        <v>152</v>
      </c>
      <c r="D733" s="10">
        <v>120</v>
      </c>
      <c r="E733" s="10" t="s">
        <v>14</v>
      </c>
      <c r="F733" s="10">
        <v>220</v>
      </c>
      <c r="G733" s="10" t="s">
        <v>14</v>
      </c>
      <c r="H733" s="10">
        <v>4</v>
      </c>
      <c r="I733" s="10"/>
      <c r="J733" s="10"/>
      <c r="K733" s="61"/>
      <c r="L733" s="435">
        <f t="shared" si="158"/>
        <v>20.74178496</v>
      </c>
      <c r="M733" s="436">
        <v>6000</v>
      </c>
      <c r="N733" s="423">
        <f t="shared" si="150"/>
        <v>124.45070976</v>
      </c>
      <c r="O733" s="12">
        <v>1</v>
      </c>
      <c r="P733" s="13">
        <v>1</v>
      </c>
      <c r="Q733" s="14">
        <f t="shared" si="151"/>
        <v>1</v>
      </c>
      <c r="R733" s="422">
        <f t="shared" si="152"/>
        <v>6</v>
      </c>
      <c r="S733" s="423">
        <f t="shared" si="153"/>
        <v>124.45070976</v>
      </c>
      <c r="T733" s="422">
        <f t="shared" si="154"/>
        <v>32.784063729874866</v>
      </c>
      <c r="U733" s="423">
        <f t="shared" si="155"/>
        <v>4.08</v>
      </c>
      <c r="V733" s="317"/>
      <c r="W733" s="322">
        <f t="shared" si="148"/>
        <v>20.3105248</v>
      </c>
      <c r="X733" s="397">
        <f t="shared" si="149"/>
        <v>2.0791853778817759E-2</v>
      </c>
      <c r="Y733" s="398">
        <f t="shared" si="156"/>
        <v>20.52615488</v>
      </c>
      <c r="Z733" s="396">
        <f t="shared" si="157"/>
        <v>1.0395926889408824E-2</v>
      </c>
    </row>
    <row r="734" spans="1:26" ht="15.75">
      <c r="A734" s="320"/>
      <c r="B734" s="24"/>
      <c r="C734" s="372" t="s">
        <v>152</v>
      </c>
      <c r="D734" s="10">
        <v>120</v>
      </c>
      <c r="E734" s="10" t="s">
        <v>14</v>
      </c>
      <c r="F734" s="10">
        <v>220</v>
      </c>
      <c r="G734" s="10" t="s">
        <v>14</v>
      </c>
      <c r="H734" s="10">
        <v>5</v>
      </c>
      <c r="I734" s="10"/>
      <c r="J734" s="10"/>
      <c r="K734" s="61"/>
      <c r="L734" s="435">
        <f t="shared" si="158"/>
        <v>25.736539</v>
      </c>
      <c r="M734" s="436">
        <v>6000</v>
      </c>
      <c r="N734" s="423">
        <f t="shared" si="150"/>
        <v>154.41923399999999</v>
      </c>
      <c r="O734" s="12">
        <v>1</v>
      </c>
      <c r="P734" s="13">
        <v>1</v>
      </c>
      <c r="Q734" s="14">
        <f t="shared" si="151"/>
        <v>1</v>
      </c>
      <c r="R734" s="422">
        <f t="shared" si="152"/>
        <v>6</v>
      </c>
      <c r="S734" s="423">
        <f t="shared" si="153"/>
        <v>154.41923399999999</v>
      </c>
      <c r="T734" s="422">
        <f t="shared" si="154"/>
        <v>26.421579063136654</v>
      </c>
      <c r="U734" s="423">
        <f t="shared" si="155"/>
        <v>4.0799999999999992</v>
      </c>
      <c r="V734" s="317"/>
      <c r="W734" s="322">
        <f t="shared" si="148"/>
        <v>25.062695000000001</v>
      </c>
      <c r="X734" s="397">
        <f t="shared" si="149"/>
        <v>2.6182386062088558E-2</v>
      </c>
      <c r="Y734" s="398">
        <f t="shared" si="156"/>
        <v>25.399617000000003</v>
      </c>
      <c r="Z734" s="396">
        <f t="shared" si="157"/>
        <v>1.3091193031044224E-2</v>
      </c>
    </row>
    <row r="735" spans="1:26" ht="15.75">
      <c r="A735" s="320"/>
      <c r="B735" s="24"/>
      <c r="C735" s="372" t="s">
        <v>152</v>
      </c>
      <c r="D735" s="10">
        <v>120</v>
      </c>
      <c r="E735" s="10" t="s">
        <v>14</v>
      </c>
      <c r="F735" s="10">
        <v>220</v>
      </c>
      <c r="G735" s="10" t="s">
        <v>14</v>
      </c>
      <c r="H735" s="10">
        <v>6</v>
      </c>
      <c r="I735" s="10"/>
      <c r="J735" s="10"/>
      <c r="K735" s="61"/>
      <c r="L735" s="435">
        <f t="shared" si="158"/>
        <v>30.655016159999999</v>
      </c>
      <c r="M735" s="436">
        <v>6000</v>
      </c>
      <c r="N735" s="423">
        <f t="shared" si="150"/>
        <v>183.93009695999999</v>
      </c>
      <c r="O735" s="12">
        <v>1</v>
      </c>
      <c r="P735" s="13">
        <v>1</v>
      </c>
      <c r="Q735" s="14">
        <f t="shared" si="151"/>
        <v>1</v>
      </c>
      <c r="R735" s="422">
        <f t="shared" si="152"/>
        <v>6</v>
      </c>
      <c r="S735" s="423">
        <f t="shared" si="153"/>
        <v>183.93009695999999</v>
      </c>
      <c r="T735" s="422">
        <f t="shared" si="154"/>
        <v>22.182340288154656</v>
      </c>
      <c r="U735" s="423">
        <f t="shared" si="155"/>
        <v>4.08</v>
      </c>
      <c r="V735" s="317"/>
      <c r="W735" s="322">
        <f t="shared" si="148"/>
        <v>29.684680799999995</v>
      </c>
      <c r="X735" s="397">
        <f t="shared" si="149"/>
        <v>3.1653395807572204E-2</v>
      </c>
      <c r="Y735" s="398">
        <f t="shared" si="156"/>
        <v>30.169848479999999</v>
      </c>
      <c r="Z735" s="396">
        <f t="shared" si="157"/>
        <v>1.5826697903786102E-2</v>
      </c>
    </row>
    <row r="736" spans="1:26" ht="15.75">
      <c r="A736" s="320"/>
      <c r="B736" s="24"/>
      <c r="C736" s="372" t="s">
        <v>152</v>
      </c>
      <c r="D736" s="10">
        <v>120</v>
      </c>
      <c r="E736" s="10" t="s">
        <v>14</v>
      </c>
      <c r="F736" s="10">
        <v>220</v>
      </c>
      <c r="G736" s="10" t="s">
        <v>14</v>
      </c>
      <c r="H736" s="10">
        <v>8</v>
      </c>
      <c r="I736" s="10"/>
      <c r="J736" s="10"/>
      <c r="K736" s="61"/>
      <c r="L736" s="435">
        <f t="shared" si="158"/>
        <v>40.263139840000001</v>
      </c>
      <c r="M736" s="436">
        <v>6000</v>
      </c>
      <c r="N736" s="423">
        <f t="shared" si="150"/>
        <v>241.57883903999999</v>
      </c>
      <c r="O736" s="12">
        <v>1</v>
      </c>
      <c r="P736" s="13">
        <v>1</v>
      </c>
      <c r="Q736" s="14">
        <f t="shared" si="151"/>
        <v>1</v>
      </c>
      <c r="R736" s="422">
        <f t="shared" si="152"/>
        <v>6</v>
      </c>
      <c r="S736" s="423">
        <f t="shared" si="153"/>
        <v>241.57883903999999</v>
      </c>
      <c r="T736" s="422">
        <f t="shared" si="154"/>
        <v>16.88889646217914</v>
      </c>
      <c r="U736" s="423">
        <f t="shared" si="155"/>
        <v>4.08</v>
      </c>
      <c r="V736" s="317"/>
      <c r="W736" s="322">
        <f t="shared" si="148"/>
        <v>38.538099200000005</v>
      </c>
      <c r="X736" s="397">
        <f t="shared" si="149"/>
        <v>4.284416582648698E-2</v>
      </c>
      <c r="Y736" s="398">
        <f t="shared" si="156"/>
        <v>39.400619519999999</v>
      </c>
      <c r="Z736" s="396">
        <f t="shared" si="157"/>
        <v>2.1422082913243545E-2</v>
      </c>
    </row>
    <row r="737" spans="1:26" ht="15.75">
      <c r="A737" s="320"/>
      <c r="B737" s="24"/>
      <c r="C737" s="372" t="s">
        <v>152</v>
      </c>
      <c r="D737" s="10">
        <v>120</v>
      </c>
      <c r="E737" s="10" t="s">
        <v>14</v>
      </c>
      <c r="F737" s="10">
        <v>240</v>
      </c>
      <c r="G737" s="10" t="s">
        <v>14</v>
      </c>
      <c r="H737" s="10">
        <v>3</v>
      </c>
      <c r="I737" s="10"/>
      <c r="J737" s="10"/>
      <c r="K737" s="61"/>
      <c r="L737" s="435">
        <f t="shared" si="158"/>
        <v>16.612754039999999</v>
      </c>
      <c r="M737" s="436">
        <v>6000</v>
      </c>
      <c r="N737" s="423">
        <f t="shared" si="150"/>
        <v>99.676524239999992</v>
      </c>
      <c r="O737" s="12">
        <v>1</v>
      </c>
      <c r="P737" s="13">
        <v>1</v>
      </c>
      <c r="Q737" s="14">
        <f t="shared" si="151"/>
        <v>1</v>
      </c>
      <c r="R737" s="422">
        <f t="shared" si="152"/>
        <v>6</v>
      </c>
      <c r="S737" s="423">
        <f t="shared" si="153"/>
        <v>99.676524239999992</v>
      </c>
      <c r="T737" s="422">
        <f t="shared" si="154"/>
        <v>43.340195025243389</v>
      </c>
      <c r="U737" s="423">
        <f t="shared" si="155"/>
        <v>4.32</v>
      </c>
      <c r="V737" s="317"/>
      <c r="W737" s="322">
        <f t="shared" si="148"/>
        <v>16.370170199999997</v>
      </c>
      <c r="X737" s="397">
        <f t="shared" si="149"/>
        <v>1.4602265188295216E-2</v>
      </c>
      <c r="Y737" s="398">
        <f t="shared" si="156"/>
        <v>16.491462119999998</v>
      </c>
      <c r="Z737" s="396">
        <f t="shared" si="157"/>
        <v>7.3011325941475524E-3</v>
      </c>
    </row>
    <row r="738" spans="1:26" ht="15.75">
      <c r="A738" s="320"/>
      <c r="B738" s="24"/>
      <c r="C738" s="372" t="s">
        <v>152</v>
      </c>
      <c r="D738" s="10">
        <v>120</v>
      </c>
      <c r="E738" s="10" t="s">
        <v>14</v>
      </c>
      <c r="F738" s="10">
        <v>240</v>
      </c>
      <c r="G738" s="10" t="s">
        <v>14</v>
      </c>
      <c r="H738" s="10">
        <v>3.5</v>
      </c>
      <c r="I738" s="10"/>
      <c r="J738" s="10"/>
      <c r="K738" s="61"/>
      <c r="L738" s="435">
        <f t="shared" si="158"/>
        <v>19.314804110000001</v>
      </c>
      <c r="M738" s="436">
        <v>6000</v>
      </c>
      <c r="N738" s="423">
        <f t="shared" si="150"/>
        <v>115.88882466</v>
      </c>
      <c r="O738" s="12">
        <v>1</v>
      </c>
      <c r="P738" s="13">
        <v>1</v>
      </c>
      <c r="Q738" s="14">
        <f t="shared" si="151"/>
        <v>1</v>
      </c>
      <c r="R738" s="422">
        <f t="shared" si="152"/>
        <v>6</v>
      </c>
      <c r="S738" s="423">
        <f t="shared" si="153"/>
        <v>115.88882466</v>
      </c>
      <c r="T738" s="422">
        <f t="shared" si="154"/>
        <v>37.277105990799505</v>
      </c>
      <c r="U738" s="423">
        <f t="shared" si="155"/>
        <v>4.3199999999999994</v>
      </c>
      <c r="V738" s="317"/>
      <c r="W738" s="322">
        <f t="shared" si="148"/>
        <v>18.984620549999999</v>
      </c>
      <c r="X738" s="397">
        <f t="shared" si="149"/>
        <v>1.7094843836860552E-2</v>
      </c>
      <c r="Y738" s="398">
        <f t="shared" si="156"/>
        <v>19.14971233</v>
      </c>
      <c r="Z738" s="396">
        <f t="shared" si="157"/>
        <v>8.5474219184302758E-3</v>
      </c>
    </row>
    <row r="739" spans="1:26" ht="15.75">
      <c r="A739" s="320"/>
      <c r="B739" s="24"/>
      <c r="C739" s="372" t="s">
        <v>152</v>
      </c>
      <c r="D739" s="10">
        <v>120</v>
      </c>
      <c r="E739" s="10" t="s">
        <v>14</v>
      </c>
      <c r="F739" s="10">
        <v>240</v>
      </c>
      <c r="G739" s="10" t="s">
        <v>14</v>
      </c>
      <c r="H739" s="10">
        <v>4</v>
      </c>
      <c r="I739" s="10"/>
      <c r="J739" s="10"/>
      <c r="K739" s="61"/>
      <c r="L739" s="435">
        <f t="shared" si="158"/>
        <v>21.997784960000001</v>
      </c>
      <c r="M739" s="436">
        <v>6000</v>
      </c>
      <c r="N739" s="423">
        <f t="shared" si="150"/>
        <v>131.98670976</v>
      </c>
      <c r="O739" s="12">
        <v>1</v>
      </c>
      <c r="P739" s="13">
        <v>1</v>
      </c>
      <c r="Q739" s="14">
        <f t="shared" si="151"/>
        <v>1</v>
      </c>
      <c r="R739" s="422">
        <f t="shared" si="152"/>
        <v>6</v>
      </c>
      <c r="S739" s="423">
        <f t="shared" si="153"/>
        <v>131.98670976</v>
      </c>
      <c r="T739" s="422">
        <f t="shared" si="154"/>
        <v>32.730568159895313</v>
      </c>
      <c r="U739" s="423">
        <f t="shared" si="155"/>
        <v>4.32</v>
      </c>
      <c r="V739" s="317"/>
      <c r="W739" s="322">
        <f t="shared" si="148"/>
        <v>21.5665248</v>
      </c>
      <c r="X739" s="397">
        <f t="shared" si="149"/>
        <v>1.960470841878803E-2</v>
      </c>
      <c r="Y739" s="398">
        <f t="shared" si="156"/>
        <v>21.78215488</v>
      </c>
      <c r="Z739" s="396">
        <f t="shared" si="157"/>
        <v>9.8023542093940152E-3</v>
      </c>
    </row>
    <row r="740" spans="1:26" ht="15.75">
      <c r="A740" s="320"/>
      <c r="B740" s="24"/>
      <c r="C740" s="372" t="s">
        <v>152</v>
      </c>
      <c r="D740" s="10">
        <v>120</v>
      </c>
      <c r="E740" s="10" t="s">
        <v>14</v>
      </c>
      <c r="F740" s="10">
        <v>240</v>
      </c>
      <c r="G740" s="10" t="s">
        <v>14</v>
      </c>
      <c r="H740" s="10">
        <v>5</v>
      </c>
      <c r="I740" s="10"/>
      <c r="J740" s="10"/>
      <c r="K740" s="61"/>
      <c r="L740" s="435">
        <f t="shared" si="158"/>
        <v>27.306539000000001</v>
      </c>
      <c r="M740" s="436">
        <v>6000</v>
      </c>
      <c r="N740" s="423">
        <f t="shared" si="150"/>
        <v>163.839234</v>
      </c>
      <c r="O740" s="12">
        <v>1</v>
      </c>
      <c r="P740" s="13">
        <v>1</v>
      </c>
      <c r="Q740" s="14">
        <f t="shared" si="151"/>
        <v>1</v>
      </c>
      <c r="R740" s="422">
        <f t="shared" si="152"/>
        <v>6</v>
      </c>
      <c r="S740" s="423">
        <f t="shared" si="153"/>
        <v>163.839234</v>
      </c>
      <c r="T740" s="422">
        <f t="shared" si="154"/>
        <v>26.36731077490267</v>
      </c>
      <c r="U740" s="423">
        <f t="shared" si="155"/>
        <v>4.32</v>
      </c>
      <c r="V740" s="317"/>
      <c r="W740" s="322">
        <f t="shared" si="148"/>
        <v>26.632695000000002</v>
      </c>
      <c r="X740" s="397">
        <f t="shared" si="149"/>
        <v>2.4677019669171463E-2</v>
      </c>
      <c r="Y740" s="398">
        <f t="shared" si="156"/>
        <v>26.969617000000003</v>
      </c>
      <c r="Z740" s="396">
        <f t="shared" si="157"/>
        <v>1.2338509834585731E-2</v>
      </c>
    </row>
    <row r="741" spans="1:26" ht="15.75">
      <c r="A741" s="320"/>
      <c r="B741" s="24"/>
      <c r="C741" s="372" t="s">
        <v>152</v>
      </c>
      <c r="D741" s="10">
        <v>120</v>
      </c>
      <c r="E741" s="10" t="s">
        <v>14</v>
      </c>
      <c r="F741" s="10">
        <v>240</v>
      </c>
      <c r="G741" s="10" t="s">
        <v>14</v>
      </c>
      <c r="H741" s="10">
        <v>6</v>
      </c>
      <c r="I741" s="10"/>
      <c r="J741" s="10"/>
      <c r="K741" s="61"/>
      <c r="L741" s="435">
        <f t="shared" si="158"/>
        <v>32.539016159999996</v>
      </c>
      <c r="M741" s="436">
        <v>6000</v>
      </c>
      <c r="N741" s="423">
        <f t="shared" si="150"/>
        <v>195.23409695999996</v>
      </c>
      <c r="O741" s="12">
        <v>1</v>
      </c>
      <c r="P741" s="13">
        <v>1</v>
      </c>
      <c r="Q741" s="14">
        <f t="shared" si="151"/>
        <v>1</v>
      </c>
      <c r="R741" s="422">
        <f t="shared" si="152"/>
        <v>6</v>
      </c>
      <c r="S741" s="423">
        <f t="shared" si="153"/>
        <v>195.23409695999996</v>
      </c>
      <c r="T741" s="422">
        <f t="shared" si="154"/>
        <v>22.127282412585398</v>
      </c>
      <c r="U741" s="423">
        <f t="shared" si="155"/>
        <v>4.3199999999999994</v>
      </c>
      <c r="V741" s="317"/>
      <c r="W741" s="322">
        <f t="shared" si="148"/>
        <v>31.568680799999996</v>
      </c>
      <c r="X741" s="397">
        <f t="shared" si="149"/>
        <v>2.9820672980052421E-2</v>
      </c>
      <c r="Y741" s="398">
        <f t="shared" si="156"/>
        <v>32.053848479999999</v>
      </c>
      <c r="Z741" s="396">
        <f t="shared" si="157"/>
        <v>1.4910336490026044E-2</v>
      </c>
    </row>
    <row r="742" spans="1:26" ht="15.75">
      <c r="A742" s="320"/>
      <c r="B742" s="24"/>
      <c r="C742" s="372" t="s">
        <v>152</v>
      </c>
      <c r="D742" s="10">
        <v>120</v>
      </c>
      <c r="E742" s="10" t="s">
        <v>14</v>
      </c>
      <c r="F742" s="10">
        <v>240</v>
      </c>
      <c r="G742" s="10" t="s">
        <v>14</v>
      </c>
      <c r="H742" s="10">
        <v>8</v>
      </c>
      <c r="I742" s="10"/>
      <c r="J742" s="10"/>
      <c r="K742" s="61"/>
      <c r="L742" s="435">
        <f t="shared" si="158"/>
        <v>42.775139840000001</v>
      </c>
      <c r="M742" s="436">
        <v>6000</v>
      </c>
      <c r="N742" s="423">
        <f t="shared" si="150"/>
        <v>256.65083903999999</v>
      </c>
      <c r="O742" s="12">
        <v>1</v>
      </c>
      <c r="P742" s="13">
        <v>1</v>
      </c>
      <c r="Q742" s="14">
        <f t="shared" si="151"/>
        <v>1</v>
      </c>
      <c r="R742" s="422">
        <f t="shared" si="152"/>
        <v>6</v>
      </c>
      <c r="S742" s="423">
        <f t="shared" si="153"/>
        <v>256.65083903999999</v>
      </c>
      <c r="T742" s="422">
        <f t="shared" si="154"/>
        <v>16.832206807345411</v>
      </c>
      <c r="U742" s="423">
        <f t="shared" si="155"/>
        <v>4.3199999999999994</v>
      </c>
      <c r="V742" s="317"/>
      <c r="W742" s="322">
        <f t="shared" si="148"/>
        <v>41.050099200000005</v>
      </c>
      <c r="X742" s="397">
        <f t="shared" si="149"/>
        <v>4.0328112227160262E-2</v>
      </c>
      <c r="Y742" s="398">
        <f t="shared" si="156"/>
        <v>41.91261952</v>
      </c>
      <c r="Z742" s="396">
        <f t="shared" si="157"/>
        <v>2.0164056113580187E-2</v>
      </c>
    </row>
    <row r="743" spans="1:26" ht="15.75">
      <c r="A743" s="320"/>
      <c r="B743" s="24"/>
      <c r="C743" s="372" t="s">
        <v>152</v>
      </c>
      <c r="D743" s="10">
        <v>120</v>
      </c>
      <c r="E743" s="10" t="s">
        <v>14</v>
      </c>
      <c r="F743" s="10">
        <v>260</v>
      </c>
      <c r="G743" s="10" t="s">
        <v>14</v>
      </c>
      <c r="H743" s="10">
        <v>3</v>
      </c>
      <c r="I743" s="10"/>
      <c r="J743" s="10"/>
      <c r="K743" s="61"/>
      <c r="L743" s="435">
        <f t="shared" si="158"/>
        <v>17.554754039999999</v>
      </c>
      <c r="M743" s="436">
        <v>6000</v>
      </c>
      <c r="N743" s="423">
        <f t="shared" si="150"/>
        <v>105.32852423999999</v>
      </c>
      <c r="O743" s="12">
        <v>1</v>
      </c>
      <c r="P743" s="13">
        <v>1</v>
      </c>
      <c r="Q743" s="14">
        <f t="shared" si="151"/>
        <v>1</v>
      </c>
      <c r="R743" s="422">
        <f t="shared" si="152"/>
        <v>6</v>
      </c>
      <c r="S743" s="423">
        <f t="shared" si="153"/>
        <v>105.32852423999999</v>
      </c>
      <c r="T743" s="422">
        <f t="shared" si="154"/>
        <v>43.293115828810556</v>
      </c>
      <c r="U743" s="423">
        <f t="shared" si="155"/>
        <v>4.5599999999999996</v>
      </c>
      <c r="V743" s="317"/>
      <c r="W743" s="322">
        <f t="shared" si="148"/>
        <v>17.312170199999997</v>
      </c>
      <c r="X743" s="397">
        <f t="shared" si="149"/>
        <v>1.3818697741207586E-2</v>
      </c>
      <c r="Y743" s="398">
        <f t="shared" si="156"/>
        <v>17.433462119999998</v>
      </c>
      <c r="Z743" s="396">
        <f t="shared" si="157"/>
        <v>6.9093488706037931E-3</v>
      </c>
    </row>
    <row r="744" spans="1:26" ht="15.75">
      <c r="A744" s="320"/>
      <c r="B744" s="24"/>
      <c r="C744" s="372" t="s">
        <v>152</v>
      </c>
      <c r="D744" s="10">
        <v>120</v>
      </c>
      <c r="E744" s="10" t="s">
        <v>14</v>
      </c>
      <c r="F744" s="10">
        <v>260</v>
      </c>
      <c r="G744" s="10" t="s">
        <v>14</v>
      </c>
      <c r="H744" s="10">
        <v>3.5</v>
      </c>
      <c r="I744" s="10"/>
      <c r="J744" s="10"/>
      <c r="K744" s="61"/>
      <c r="L744" s="435">
        <f t="shared" si="158"/>
        <v>20.413804110000001</v>
      </c>
      <c r="M744" s="436">
        <v>6000</v>
      </c>
      <c r="N744" s="423">
        <f t="shared" si="150"/>
        <v>122.48282466000002</v>
      </c>
      <c r="O744" s="12">
        <v>1</v>
      </c>
      <c r="P744" s="13">
        <v>1</v>
      </c>
      <c r="Q744" s="14">
        <f t="shared" si="151"/>
        <v>1</v>
      </c>
      <c r="R744" s="422">
        <f t="shared" si="152"/>
        <v>6</v>
      </c>
      <c r="S744" s="423">
        <f t="shared" si="153"/>
        <v>122.48282466000002</v>
      </c>
      <c r="T744" s="422">
        <f t="shared" si="154"/>
        <v>37.229709656501647</v>
      </c>
      <c r="U744" s="423">
        <f t="shared" si="155"/>
        <v>4.5600000000000005</v>
      </c>
      <c r="V744" s="317"/>
      <c r="W744" s="322">
        <f t="shared" si="148"/>
        <v>20.083620549999999</v>
      </c>
      <c r="X744" s="397">
        <f t="shared" si="149"/>
        <v>1.6174523779144967E-2</v>
      </c>
      <c r="Y744" s="398">
        <f t="shared" si="156"/>
        <v>20.24871233</v>
      </c>
      <c r="Z744" s="396">
        <f t="shared" si="157"/>
        <v>8.087261889572428E-3</v>
      </c>
    </row>
    <row r="745" spans="1:26" ht="15.75">
      <c r="A745" s="320"/>
      <c r="B745" s="24"/>
      <c r="C745" s="372" t="s">
        <v>152</v>
      </c>
      <c r="D745" s="10">
        <v>120</v>
      </c>
      <c r="E745" s="10" t="s">
        <v>14</v>
      </c>
      <c r="F745" s="10">
        <v>260</v>
      </c>
      <c r="G745" s="10" t="s">
        <v>14</v>
      </c>
      <c r="H745" s="10">
        <v>4</v>
      </c>
      <c r="I745" s="10"/>
      <c r="J745" s="10"/>
      <c r="K745" s="61"/>
      <c r="L745" s="435">
        <f t="shared" si="158"/>
        <v>23.253784960000001</v>
      </c>
      <c r="M745" s="436">
        <v>6000</v>
      </c>
      <c r="N745" s="423">
        <f t="shared" si="150"/>
        <v>139.52270976</v>
      </c>
      <c r="O745" s="12">
        <v>1</v>
      </c>
      <c r="P745" s="13">
        <v>1</v>
      </c>
      <c r="Q745" s="14">
        <f t="shared" si="151"/>
        <v>1</v>
      </c>
      <c r="R745" s="422">
        <f t="shared" si="152"/>
        <v>6</v>
      </c>
      <c r="S745" s="423">
        <f t="shared" si="153"/>
        <v>139.52270976</v>
      </c>
      <c r="T745" s="422">
        <f t="shared" si="154"/>
        <v>32.682851471591142</v>
      </c>
      <c r="U745" s="423">
        <f t="shared" si="155"/>
        <v>4.5599999999999996</v>
      </c>
      <c r="V745" s="317"/>
      <c r="W745" s="322">
        <f t="shared" si="148"/>
        <v>22.8225248</v>
      </c>
      <c r="X745" s="397">
        <f t="shared" si="149"/>
        <v>1.8545804940650834E-2</v>
      </c>
      <c r="Y745" s="398">
        <f t="shared" si="156"/>
        <v>23.03815488</v>
      </c>
      <c r="Z745" s="396">
        <f t="shared" si="157"/>
        <v>9.272902470325417E-3</v>
      </c>
    </row>
    <row r="746" spans="1:26" ht="15.75">
      <c r="A746" s="320"/>
      <c r="B746" s="24"/>
      <c r="C746" s="372" t="s">
        <v>152</v>
      </c>
      <c r="D746" s="10">
        <v>120</v>
      </c>
      <c r="E746" s="10" t="s">
        <v>14</v>
      </c>
      <c r="F746" s="10">
        <v>260</v>
      </c>
      <c r="G746" s="10" t="s">
        <v>14</v>
      </c>
      <c r="H746" s="10">
        <v>5</v>
      </c>
      <c r="I746" s="10"/>
      <c r="J746" s="10"/>
      <c r="K746" s="61"/>
      <c r="L746" s="435">
        <f t="shared" si="158"/>
        <v>28.876539000000001</v>
      </c>
      <c r="M746" s="436">
        <v>6000</v>
      </c>
      <c r="N746" s="423">
        <f t="shared" si="150"/>
        <v>173.25923399999999</v>
      </c>
      <c r="O746" s="12">
        <v>1</v>
      </c>
      <c r="P746" s="13">
        <v>1</v>
      </c>
      <c r="Q746" s="14">
        <f t="shared" si="151"/>
        <v>1</v>
      </c>
      <c r="R746" s="422">
        <f t="shared" si="152"/>
        <v>6</v>
      </c>
      <c r="S746" s="423">
        <f t="shared" si="153"/>
        <v>173.25923399999999</v>
      </c>
      <c r="T746" s="422">
        <f t="shared" si="154"/>
        <v>26.318943554835293</v>
      </c>
      <c r="U746" s="423">
        <f t="shared" si="155"/>
        <v>4.5599999999999996</v>
      </c>
      <c r="V746" s="317"/>
      <c r="W746" s="322">
        <f t="shared" si="148"/>
        <v>28.202695000000002</v>
      </c>
      <c r="X746" s="397">
        <f t="shared" si="149"/>
        <v>2.3335345001005758E-2</v>
      </c>
      <c r="Y746" s="398">
        <f t="shared" si="156"/>
        <v>28.539617000000003</v>
      </c>
      <c r="Z746" s="396">
        <f t="shared" si="157"/>
        <v>1.1667672500502824E-2</v>
      </c>
    </row>
    <row r="747" spans="1:26" ht="15.75">
      <c r="A747" s="320"/>
      <c r="B747" s="24"/>
      <c r="C747" s="372" t="s">
        <v>152</v>
      </c>
      <c r="D747" s="10">
        <v>120</v>
      </c>
      <c r="E747" s="10" t="s">
        <v>14</v>
      </c>
      <c r="F747" s="10">
        <v>260</v>
      </c>
      <c r="G747" s="10" t="s">
        <v>14</v>
      </c>
      <c r="H747" s="10">
        <v>6</v>
      </c>
      <c r="I747" s="10"/>
      <c r="J747" s="10"/>
      <c r="K747" s="61"/>
      <c r="L747" s="435">
        <f t="shared" si="158"/>
        <v>34.423016159999996</v>
      </c>
      <c r="M747" s="436">
        <v>6000</v>
      </c>
      <c r="N747" s="423">
        <f t="shared" si="150"/>
        <v>206.53809695999996</v>
      </c>
      <c r="O747" s="12">
        <v>1</v>
      </c>
      <c r="P747" s="13">
        <v>1</v>
      </c>
      <c r="Q747" s="14">
        <f t="shared" si="151"/>
        <v>1</v>
      </c>
      <c r="R747" s="422">
        <f t="shared" si="152"/>
        <v>6</v>
      </c>
      <c r="S747" s="423">
        <f t="shared" si="153"/>
        <v>206.53809695999996</v>
      </c>
      <c r="T747" s="422">
        <f t="shared" si="154"/>
        <v>22.078251262686567</v>
      </c>
      <c r="U747" s="423">
        <f t="shared" si="155"/>
        <v>4.5599999999999996</v>
      </c>
      <c r="V747" s="317"/>
      <c r="W747" s="322">
        <f t="shared" si="148"/>
        <v>33.452680799999996</v>
      </c>
      <c r="X747" s="397">
        <f t="shared" si="149"/>
        <v>2.8188563009407086E-2</v>
      </c>
      <c r="Y747" s="398">
        <f t="shared" si="156"/>
        <v>33.93784848</v>
      </c>
      <c r="Z747" s="396">
        <f t="shared" si="157"/>
        <v>1.4094281504703488E-2</v>
      </c>
    </row>
    <row r="748" spans="1:26" ht="15.75">
      <c r="A748" s="320"/>
      <c r="B748" s="24"/>
      <c r="C748" s="372" t="s">
        <v>152</v>
      </c>
      <c r="D748" s="10">
        <v>120</v>
      </c>
      <c r="E748" s="10" t="s">
        <v>14</v>
      </c>
      <c r="F748" s="10">
        <v>260</v>
      </c>
      <c r="G748" s="10" t="s">
        <v>14</v>
      </c>
      <c r="H748" s="10">
        <v>8</v>
      </c>
      <c r="I748" s="10"/>
      <c r="J748" s="10"/>
      <c r="K748" s="61"/>
      <c r="L748" s="435">
        <f t="shared" si="158"/>
        <v>45.287139840000002</v>
      </c>
      <c r="M748" s="436">
        <v>6000</v>
      </c>
      <c r="N748" s="423">
        <f t="shared" si="150"/>
        <v>271.72283904</v>
      </c>
      <c r="O748" s="12">
        <v>1</v>
      </c>
      <c r="P748" s="13">
        <v>1</v>
      </c>
      <c r="Q748" s="14">
        <f t="shared" si="151"/>
        <v>1</v>
      </c>
      <c r="R748" s="422">
        <f t="shared" si="152"/>
        <v>6</v>
      </c>
      <c r="S748" s="423">
        <f t="shared" si="153"/>
        <v>271.72283904</v>
      </c>
      <c r="T748" s="422">
        <f t="shared" si="154"/>
        <v>16.781806108424796</v>
      </c>
      <c r="U748" s="423">
        <f t="shared" si="155"/>
        <v>4.5599999999999987</v>
      </c>
      <c r="V748" s="317"/>
      <c r="W748" s="322">
        <f t="shared" si="148"/>
        <v>43.562099200000006</v>
      </c>
      <c r="X748" s="397">
        <f t="shared" si="149"/>
        <v>3.8091180986359108E-2</v>
      </c>
      <c r="Y748" s="398">
        <f t="shared" si="156"/>
        <v>44.42461952</v>
      </c>
      <c r="Z748" s="396">
        <f t="shared" si="157"/>
        <v>1.9045590493179665E-2</v>
      </c>
    </row>
    <row r="749" spans="1:26" ht="15.75">
      <c r="A749" s="320"/>
      <c r="B749" s="24"/>
      <c r="C749" s="372" t="s">
        <v>152</v>
      </c>
      <c r="D749" s="10">
        <v>120</v>
      </c>
      <c r="E749" s="10" t="s">
        <v>14</v>
      </c>
      <c r="F749" s="10">
        <v>280</v>
      </c>
      <c r="G749" s="10" t="s">
        <v>14</v>
      </c>
      <c r="H749" s="10">
        <v>3</v>
      </c>
      <c r="I749" s="10"/>
      <c r="J749" s="10"/>
      <c r="K749" s="61"/>
      <c r="L749" s="435">
        <f t="shared" si="158"/>
        <v>18.496754039999999</v>
      </c>
      <c r="M749" s="436">
        <v>6000</v>
      </c>
      <c r="N749" s="423">
        <f t="shared" si="150"/>
        <v>110.98052423999999</v>
      </c>
      <c r="O749" s="12">
        <v>1</v>
      </c>
      <c r="P749" s="13">
        <v>1</v>
      </c>
      <c r="Q749" s="14">
        <f t="shared" si="151"/>
        <v>1</v>
      </c>
      <c r="R749" s="422">
        <f t="shared" si="152"/>
        <v>6</v>
      </c>
      <c r="S749" s="423">
        <f t="shared" si="153"/>
        <v>110.98052423999999</v>
      </c>
      <c r="T749" s="422">
        <f t="shared" si="154"/>
        <v>43.250831917317321</v>
      </c>
      <c r="U749" s="423">
        <f t="shared" si="155"/>
        <v>4.8</v>
      </c>
      <c r="V749" s="317"/>
      <c r="W749" s="322">
        <f t="shared" si="148"/>
        <v>18.254170199999997</v>
      </c>
      <c r="X749" s="397">
        <f t="shared" si="149"/>
        <v>1.3114941112121858E-2</v>
      </c>
      <c r="Y749" s="398">
        <f t="shared" si="156"/>
        <v>18.375462119999998</v>
      </c>
      <c r="Z749" s="396">
        <f t="shared" si="157"/>
        <v>6.5574705560609292E-3</v>
      </c>
    </row>
    <row r="750" spans="1:26" ht="15.75">
      <c r="A750" s="320"/>
      <c r="B750" s="24"/>
      <c r="C750" s="372" t="s">
        <v>152</v>
      </c>
      <c r="D750" s="10">
        <v>120</v>
      </c>
      <c r="E750" s="10" t="s">
        <v>14</v>
      </c>
      <c r="F750" s="10">
        <v>280</v>
      </c>
      <c r="G750" s="10" t="s">
        <v>14</v>
      </c>
      <c r="H750" s="10">
        <v>3.5</v>
      </c>
      <c r="I750" s="10"/>
      <c r="J750" s="10"/>
      <c r="K750" s="61"/>
      <c r="L750" s="435">
        <f t="shared" si="158"/>
        <v>21.512804110000001</v>
      </c>
      <c r="M750" s="436">
        <v>6000</v>
      </c>
      <c r="N750" s="423">
        <f t="shared" si="150"/>
        <v>129.07682466</v>
      </c>
      <c r="O750" s="12">
        <v>1</v>
      </c>
      <c r="P750" s="13">
        <v>1</v>
      </c>
      <c r="Q750" s="14">
        <f t="shared" si="151"/>
        <v>1</v>
      </c>
      <c r="R750" s="422">
        <f t="shared" si="152"/>
        <v>6</v>
      </c>
      <c r="S750" s="423">
        <f t="shared" si="153"/>
        <v>129.07682466</v>
      </c>
      <c r="T750" s="422">
        <f t="shared" si="154"/>
        <v>37.187155886764593</v>
      </c>
      <c r="U750" s="423">
        <f t="shared" si="155"/>
        <v>4.8</v>
      </c>
      <c r="V750" s="317"/>
      <c r="W750" s="322">
        <f t="shared" si="148"/>
        <v>21.182620549999999</v>
      </c>
      <c r="X750" s="397">
        <f t="shared" si="149"/>
        <v>1.5348234396208693E-2</v>
      </c>
      <c r="Y750" s="398">
        <f t="shared" si="156"/>
        <v>21.34771233</v>
      </c>
      <c r="Z750" s="396">
        <f t="shared" si="157"/>
        <v>7.6741171981044021E-3</v>
      </c>
    </row>
    <row r="751" spans="1:26" ht="15.75">
      <c r="A751" s="320"/>
      <c r="B751" s="24"/>
      <c r="C751" s="372" t="s">
        <v>152</v>
      </c>
      <c r="D751" s="10">
        <v>120</v>
      </c>
      <c r="E751" s="10" t="s">
        <v>14</v>
      </c>
      <c r="F751" s="10">
        <v>280</v>
      </c>
      <c r="G751" s="10" t="s">
        <v>14</v>
      </c>
      <c r="H751" s="10">
        <v>4</v>
      </c>
      <c r="I751" s="10"/>
      <c r="J751" s="10"/>
      <c r="K751" s="61"/>
      <c r="L751" s="435">
        <f t="shared" si="158"/>
        <v>24.509784960000001</v>
      </c>
      <c r="M751" s="436">
        <v>6000</v>
      </c>
      <c r="N751" s="423">
        <f t="shared" si="150"/>
        <v>147.05870976</v>
      </c>
      <c r="O751" s="12">
        <v>1</v>
      </c>
      <c r="P751" s="13">
        <v>1</v>
      </c>
      <c r="Q751" s="14">
        <f t="shared" si="151"/>
        <v>1</v>
      </c>
      <c r="R751" s="422">
        <f t="shared" si="152"/>
        <v>6</v>
      </c>
      <c r="S751" s="423">
        <f t="shared" si="153"/>
        <v>147.05870976</v>
      </c>
      <c r="T751" s="422">
        <f t="shared" si="154"/>
        <v>32.640025251368016</v>
      </c>
      <c r="U751" s="423">
        <f t="shared" si="155"/>
        <v>4.8</v>
      </c>
      <c r="V751" s="317"/>
      <c r="W751" s="322">
        <f t="shared" si="148"/>
        <v>24.0785248</v>
      </c>
      <c r="X751" s="397">
        <f t="shared" si="149"/>
        <v>1.7595428140386282E-2</v>
      </c>
      <c r="Y751" s="398">
        <f t="shared" si="156"/>
        <v>24.294154880000001</v>
      </c>
      <c r="Z751" s="396">
        <f t="shared" si="157"/>
        <v>8.7977140701931411E-3</v>
      </c>
    </row>
    <row r="752" spans="1:26" ht="15.75">
      <c r="A752" s="320"/>
      <c r="B752" s="24"/>
      <c r="C752" s="372" t="s">
        <v>152</v>
      </c>
      <c r="D752" s="10">
        <v>120</v>
      </c>
      <c r="E752" s="10" t="s">
        <v>14</v>
      </c>
      <c r="F752" s="10">
        <v>280</v>
      </c>
      <c r="G752" s="10" t="s">
        <v>14</v>
      </c>
      <c r="H752" s="10">
        <v>5</v>
      </c>
      <c r="I752" s="10"/>
      <c r="J752" s="10"/>
      <c r="K752" s="61"/>
      <c r="L752" s="435">
        <f t="shared" si="158"/>
        <v>30.446538999999998</v>
      </c>
      <c r="M752" s="436">
        <v>6000</v>
      </c>
      <c r="N752" s="423">
        <f t="shared" si="150"/>
        <v>182.67923400000001</v>
      </c>
      <c r="O752" s="12">
        <v>1</v>
      </c>
      <c r="P752" s="13">
        <v>1</v>
      </c>
      <c r="Q752" s="14">
        <f t="shared" si="151"/>
        <v>1</v>
      </c>
      <c r="R752" s="422">
        <f t="shared" si="152"/>
        <v>6</v>
      </c>
      <c r="S752" s="423">
        <f t="shared" si="153"/>
        <v>182.67923400000001</v>
      </c>
      <c r="T752" s="422">
        <f t="shared" si="154"/>
        <v>26.275564523113779</v>
      </c>
      <c r="U752" s="423">
        <f t="shared" si="155"/>
        <v>4.8000000000000007</v>
      </c>
      <c r="V752" s="317"/>
      <c r="W752" s="322">
        <f t="shared" si="148"/>
        <v>29.772694999999999</v>
      </c>
      <c r="X752" s="397">
        <f t="shared" si="149"/>
        <v>2.2132039375641344E-2</v>
      </c>
      <c r="Y752" s="398">
        <f t="shared" si="156"/>
        <v>30.109617</v>
      </c>
      <c r="Z752" s="396">
        <f t="shared" si="157"/>
        <v>1.1066019687820616E-2</v>
      </c>
    </row>
    <row r="753" spans="1:26" ht="15.75">
      <c r="A753" s="320"/>
      <c r="B753" s="24"/>
      <c r="C753" s="372" t="s">
        <v>152</v>
      </c>
      <c r="D753" s="10">
        <v>120</v>
      </c>
      <c r="E753" s="10" t="s">
        <v>14</v>
      </c>
      <c r="F753" s="10">
        <v>280</v>
      </c>
      <c r="G753" s="10" t="s">
        <v>14</v>
      </c>
      <c r="H753" s="10">
        <v>6</v>
      </c>
      <c r="I753" s="10"/>
      <c r="J753" s="10"/>
      <c r="K753" s="61"/>
      <c r="L753" s="435">
        <f t="shared" si="158"/>
        <v>36.307016159999996</v>
      </c>
      <c r="M753" s="436">
        <v>6000</v>
      </c>
      <c r="N753" s="423">
        <f t="shared" si="150"/>
        <v>217.84209695999996</v>
      </c>
      <c r="O753" s="12">
        <v>1</v>
      </c>
      <c r="P753" s="13">
        <v>1</v>
      </c>
      <c r="Q753" s="14">
        <f t="shared" si="151"/>
        <v>1</v>
      </c>
      <c r="R753" s="422">
        <f t="shared" si="152"/>
        <v>6</v>
      </c>
      <c r="S753" s="423">
        <f t="shared" si="153"/>
        <v>217.84209695999996</v>
      </c>
      <c r="T753" s="422">
        <f t="shared" si="154"/>
        <v>22.034308643665749</v>
      </c>
      <c r="U753" s="423">
        <f t="shared" si="155"/>
        <v>4.7999999999999989</v>
      </c>
      <c r="V753" s="317"/>
      <c r="W753" s="322">
        <f t="shared" si="148"/>
        <v>35.336680799999996</v>
      </c>
      <c r="X753" s="397">
        <f t="shared" si="149"/>
        <v>2.6725836012628124E-2</v>
      </c>
      <c r="Y753" s="398">
        <f t="shared" si="156"/>
        <v>35.82184848</v>
      </c>
      <c r="Z753" s="396">
        <f t="shared" si="157"/>
        <v>1.3362918006313951E-2</v>
      </c>
    </row>
    <row r="754" spans="1:26" ht="15.75">
      <c r="A754" s="320"/>
      <c r="B754" s="24"/>
      <c r="C754" s="372" t="s">
        <v>152</v>
      </c>
      <c r="D754" s="10">
        <v>120</v>
      </c>
      <c r="E754" s="10" t="s">
        <v>14</v>
      </c>
      <c r="F754" s="10">
        <v>280</v>
      </c>
      <c r="G754" s="10" t="s">
        <v>14</v>
      </c>
      <c r="H754" s="10">
        <v>8</v>
      </c>
      <c r="I754" s="10"/>
      <c r="J754" s="10"/>
      <c r="K754" s="61"/>
      <c r="L754" s="435">
        <f t="shared" si="158"/>
        <v>47.799139839999995</v>
      </c>
      <c r="M754" s="436">
        <v>6000</v>
      </c>
      <c r="N754" s="423">
        <f t="shared" si="150"/>
        <v>286.79483904</v>
      </c>
      <c r="O754" s="12">
        <v>1</v>
      </c>
      <c r="P754" s="13">
        <v>1</v>
      </c>
      <c r="Q754" s="14">
        <f t="shared" si="151"/>
        <v>1</v>
      </c>
      <c r="R754" s="422">
        <f t="shared" si="152"/>
        <v>6</v>
      </c>
      <c r="S754" s="423">
        <f t="shared" si="153"/>
        <v>286.79483904</v>
      </c>
      <c r="T754" s="422">
        <f t="shared" si="154"/>
        <v>16.736702850257821</v>
      </c>
      <c r="U754" s="423">
        <f t="shared" si="155"/>
        <v>4.8000000000000007</v>
      </c>
      <c r="V754" s="317"/>
      <c r="W754" s="322">
        <f t="shared" si="148"/>
        <v>46.074099199999999</v>
      </c>
      <c r="X754" s="397">
        <f t="shared" si="149"/>
        <v>3.6089365745373136E-2</v>
      </c>
      <c r="Y754" s="398">
        <f t="shared" si="156"/>
        <v>46.936619519999994</v>
      </c>
      <c r="Z754" s="396">
        <f t="shared" si="157"/>
        <v>1.8044682872686679E-2</v>
      </c>
    </row>
    <row r="755" spans="1:26" ht="15.75">
      <c r="A755" s="320"/>
      <c r="B755" s="24"/>
      <c r="C755" s="372" t="s">
        <v>152</v>
      </c>
      <c r="D755" s="10">
        <v>140</v>
      </c>
      <c r="E755" s="10" t="s">
        <v>14</v>
      </c>
      <c r="F755" s="10">
        <v>160</v>
      </c>
      <c r="G755" s="10" t="s">
        <v>14</v>
      </c>
      <c r="H755" s="10">
        <v>3.5</v>
      </c>
      <c r="I755" s="10"/>
      <c r="J755" s="10"/>
      <c r="K755" s="61"/>
      <c r="L755" s="435">
        <f t="shared" si="158"/>
        <v>16.01780411</v>
      </c>
      <c r="M755" s="436">
        <v>6000</v>
      </c>
      <c r="N755" s="423">
        <f t="shared" si="150"/>
        <v>96.106824660000001</v>
      </c>
      <c r="O755" s="12">
        <v>1</v>
      </c>
      <c r="P755" s="13">
        <v>1</v>
      </c>
      <c r="Q755" s="14">
        <f t="shared" si="151"/>
        <v>1</v>
      </c>
      <c r="R755" s="422">
        <f t="shared" si="152"/>
        <v>6</v>
      </c>
      <c r="S755" s="423">
        <f t="shared" si="153"/>
        <v>96.106824660000001</v>
      </c>
      <c r="T755" s="422">
        <f t="shared" si="154"/>
        <v>37.458317999120545</v>
      </c>
      <c r="U755" s="423">
        <f t="shared" si="155"/>
        <v>3.6000000000000005</v>
      </c>
      <c r="V755" s="317"/>
      <c r="W755" s="322">
        <f t="shared" si="148"/>
        <v>15.687620549999998</v>
      </c>
      <c r="X755" s="397">
        <f t="shared" si="149"/>
        <v>2.061353464760296E-2</v>
      </c>
      <c r="Y755" s="398">
        <f t="shared" si="156"/>
        <v>15.852712329999999</v>
      </c>
      <c r="Z755" s="396">
        <f t="shared" si="157"/>
        <v>1.0306767323801425E-2</v>
      </c>
    </row>
    <row r="756" spans="1:26" ht="15.75">
      <c r="A756" s="320"/>
      <c r="B756" s="24"/>
      <c r="C756" s="372" t="s">
        <v>152</v>
      </c>
      <c r="D756" s="10">
        <v>140</v>
      </c>
      <c r="E756" s="10" t="s">
        <v>14</v>
      </c>
      <c r="F756" s="10">
        <v>160</v>
      </c>
      <c r="G756" s="10" t="s">
        <v>14</v>
      </c>
      <c r="H756" s="10">
        <v>4</v>
      </c>
      <c r="I756" s="10"/>
      <c r="J756" s="10"/>
      <c r="K756" s="61"/>
      <c r="L756" s="435">
        <f t="shared" si="158"/>
        <v>18.22978496</v>
      </c>
      <c r="M756" s="436">
        <v>6000</v>
      </c>
      <c r="N756" s="423">
        <f t="shared" si="150"/>
        <v>109.37870975999999</v>
      </c>
      <c r="O756" s="12">
        <v>1</v>
      </c>
      <c r="P756" s="13">
        <v>1</v>
      </c>
      <c r="Q756" s="14">
        <f t="shared" si="151"/>
        <v>1</v>
      </c>
      <c r="R756" s="422">
        <f t="shared" si="152"/>
        <v>6</v>
      </c>
      <c r="S756" s="423">
        <f t="shared" si="153"/>
        <v>109.37870975999999</v>
      </c>
      <c r="T756" s="422">
        <f t="shared" si="154"/>
        <v>32.913169371801523</v>
      </c>
      <c r="U756" s="423">
        <f t="shared" si="155"/>
        <v>3.6</v>
      </c>
      <c r="V756" s="317"/>
      <c r="W756" s="322">
        <f t="shared" si="148"/>
        <v>17.798524799999999</v>
      </c>
      <c r="X756" s="397">
        <f t="shared" si="149"/>
        <v>2.3656897815650391E-2</v>
      </c>
      <c r="Y756" s="398">
        <f t="shared" si="156"/>
        <v>18.01415488</v>
      </c>
      <c r="Z756" s="396">
        <f t="shared" si="157"/>
        <v>1.1828448907825195E-2</v>
      </c>
    </row>
    <row r="757" spans="1:26" ht="15.75">
      <c r="A757" s="320"/>
      <c r="B757" s="24"/>
      <c r="C757" s="372" t="s">
        <v>152</v>
      </c>
      <c r="D757" s="10">
        <v>140</v>
      </c>
      <c r="E757" s="10" t="s">
        <v>14</v>
      </c>
      <c r="F757" s="10">
        <v>160</v>
      </c>
      <c r="G757" s="10" t="s">
        <v>14</v>
      </c>
      <c r="H757" s="10">
        <v>5</v>
      </c>
      <c r="I757" s="10"/>
      <c r="J757" s="10"/>
      <c r="K757" s="61"/>
      <c r="L757" s="435">
        <f t="shared" si="158"/>
        <v>22.596539</v>
      </c>
      <c r="M757" s="436">
        <v>6000</v>
      </c>
      <c r="N757" s="423">
        <f t="shared" si="150"/>
        <v>135.57923399999999</v>
      </c>
      <c r="O757" s="12">
        <v>1</v>
      </c>
      <c r="P757" s="13">
        <v>1</v>
      </c>
      <c r="Q757" s="14">
        <f t="shared" si="151"/>
        <v>1</v>
      </c>
      <c r="R757" s="422">
        <f t="shared" si="152"/>
        <v>6</v>
      </c>
      <c r="S757" s="423">
        <f t="shared" si="153"/>
        <v>135.57923399999999</v>
      </c>
      <c r="T757" s="422">
        <f t="shared" si="154"/>
        <v>26.552738895102475</v>
      </c>
      <c r="U757" s="423">
        <f t="shared" si="155"/>
        <v>3.5999999999999996</v>
      </c>
      <c r="V757" s="317"/>
      <c r="W757" s="322">
        <f t="shared" si="148"/>
        <v>21.922695000000001</v>
      </c>
      <c r="X757" s="397">
        <f t="shared" si="149"/>
        <v>2.982067298005231E-2</v>
      </c>
      <c r="Y757" s="398">
        <f t="shared" si="156"/>
        <v>22.259617000000002</v>
      </c>
      <c r="Z757" s="396">
        <f t="shared" si="157"/>
        <v>1.4910336490026044E-2</v>
      </c>
    </row>
    <row r="758" spans="1:26" ht="15.75">
      <c r="A758" s="320"/>
      <c r="B758" s="24"/>
      <c r="C758" s="372" t="s">
        <v>152</v>
      </c>
      <c r="D758" s="10">
        <v>140</v>
      </c>
      <c r="E758" s="10" t="s">
        <v>14</v>
      </c>
      <c r="F758" s="10">
        <v>160</v>
      </c>
      <c r="G758" s="10" t="s">
        <v>14</v>
      </c>
      <c r="H758" s="10">
        <v>6</v>
      </c>
      <c r="I758" s="10"/>
      <c r="J758" s="10"/>
      <c r="K758" s="61"/>
      <c r="L758" s="435">
        <f t="shared" si="158"/>
        <v>26.887016160000002</v>
      </c>
      <c r="M758" s="436">
        <v>6000</v>
      </c>
      <c r="N758" s="423">
        <f t="shared" si="150"/>
        <v>161.32209696000001</v>
      </c>
      <c r="O758" s="12">
        <v>1</v>
      </c>
      <c r="P758" s="13">
        <v>1</v>
      </c>
      <c r="Q758" s="14">
        <f t="shared" si="151"/>
        <v>1</v>
      </c>
      <c r="R758" s="422">
        <f t="shared" si="152"/>
        <v>6</v>
      </c>
      <c r="S758" s="423">
        <f t="shared" si="153"/>
        <v>161.32209696000001</v>
      </c>
      <c r="T758" s="422">
        <f t="shared" si="154"/>
        <v>22.315603800343755</v>
      </c>
      <c r="U758" s="423">
        <f t="shared" si="155"/>
        <v>3.6</v>
      </c>
      <c r="V758" s="317"/>
      <c r="W758" s="322">
        <f t="shared" si="148"/>
        <v>25.916680800000002</v>
      </c>
      <c r="X758" s="397">
        <f t="shared" si="149"/>
        <v>3.6089365745373247E-2</v>
      </c>
      <c r="Y758" s="398">
        <f t="shared" si="156"/>
        <v>26.401848480000002</v>
      </c>
      <c r="Z758" s="396">
        <f t="shared" si="157"/>
        <v>1.8044682872686568E-2</v>
      </c>
    </row>
    <row r="759" spans="1:26" ht="15.75">
      <c r="A759" s="320"/>
      <c r="B759" s="24"/>
      <c r="C759" s="372" t="s">
        <v>152</v>
      </c>
      <c r="D759" s="10">
        <v>140</v>
      </c>
      <c r="E759" s="10" t="s">
        <v>14</v>
      </c>
      <c r="F759" s="10">
        <v>160</v>
      </c>
      <c r="G759" s="10" t="s">
        <v>14</v>
      </c>
      <c r="H759" s="10">
        <v>8</v>
      </c>
      <c r="I759" s="10"/>
      <c r="J759" s="10"/>
      <c r="K759" s="61"/>
      <c r="L759" s="435">
        <f t="shared" si="158"/>
        <v>35.23913984</v>
      </c>
      <c r="M759" s="436">
        <v>6000</v>
      </c>
      <c r="N759" s="423">
        <f t="shared" si="150"/>
        <v>211.43483903999999</v>
      </c>
      <c r="O759" s="12">
        <v>1</v>
      </c>
      <c r="P759" s="13">
        <v>1</v>
      </c>
      <c r="Q759" s="14">
        <f t="shared" si="151"/>
        <v>1</v>
      </c>
      <c r="R759" s="422">
        <f t="shared" si="152"/>
        <v>6</v>
      </c>
      <c r="S759" s="423">
        <f t="shared" si="153"/>
        <v>211.43483903999999</v>
      </c>
      <c r="T759" s="422">
        <f t="shared" si="154"/>
        <v>17.02652229095953</v>
      </c>
      <c r="U759" s="423">
        <f t="shared" si="155"/>
        <v>3.6</v>
      </c>
      <c r="V759" s="317"/>
      <c r="W759" s="322">
        <f t="shared" si="148"/>
        <v>33.514099200000004</v>
      </c>
      <c r="X759" s="397">
        <f t="shared" si="149"/>
        <v>4.8952404849618381E-2</v>
      </c>
      <c r="Y759" s="398">
        <f t="shared" si="156"/>
        <v>34.376619519999998</v>
      </c>
      <c r="Z759" s="396">
        <f t="shared" si="157"/>
        <v>2.4476202424809301E-2</v>
      </c>
    </row>
    <row r="760" spans="1:26" ht="15.75">
      <c r="A760" s="320"/>
      <c r="B760" s="24"/>
      <c r="C760" s="372" t="s">
        <v>152</v>
      </c>
      <c r="D760" s="10">
        <v>140</v>
      </c>
      <c r="E760" s="10" t="s">
        <v>14</v>
      </c>
      <c r="F760" s="10">
        <v>180</v>
      </c>
      <c r="G760" s="10" t="s">
        <v>14</v>
      </c>
      <c r="H760" s="10">
        <v>3.5</v>
      </c>
      <c r="I760" s="10"/>
      <c r="J760" s="10"/>
      <c r="K760" s="61"/>
      <c r="L760" s="435">
        <f t="shared" si="158"/>
        <v>17.11680411</v>
      </c>
      <c r="M760" s="436">
        <v>6000</v>
      </c>
      <c r="N760" s="423">
        <f t="shared" si="150"/>
        <v>102.70082465999999</v>
      </c>
      <c r="O760" s="12">
        <v>1</v>
      </c>
      <c r="P760" s="13">
        <v>1</v>
      </c>
      <c r="Q760" s="14">
        <f t="shared" si="151"/>
        <v>1</v>
      </c>
      <c r="R760" s="422">
        <f t="shared" si="152"/>
        <v>6</v>
      </c>
      <c r="S760" s="423">
        <f t="shared" si="153"/>
        <v>102.70082465999999</v>
      </c>
      <c r="T760" s="422">
        <f t="shared" si="154"/>
        <v>37.390157408303715</v>
      </c>
      <c r="U760" s="423">
        <f t="shared" si="155"/>
        <v>3.8399999999999994</v>
      </c>
      <c r="V760" s="317"/>
      <c r="W760" s="322">
        <f t="shared" si="148"/>
        <v>16.786620549999999</v>
      </c>
      <c r="X760" s="397">
        <f t="shared" si="149"/>
        <v>1.9290023878178353E-2</v>
      </c>
      <c r="Y760" s="398">
        <f t="shared" si="156"/>
        <v>16.951712329999999</v>
      </c>
      <c r="Z760" s="396">
        <f t="shared" si="157"/>
        <v>9.6450119390891764E-3</v>
      </c>
    </row>
    <row r="761" spans="1:26" ht="15.75">
      <c r="A761" s="320"/>
      <c r="B761" s="24"/>
      <c r="C761" s="372" t="s">
        <v>152</v>
      </c>
      <c r="D761" s="10">
        <v>140</v>
      </c>
      <c r="E761" s="10" t="s">
        <v>14</v>
      </c>
      <c r="F761" s="10">
        <v>180</v>
      </c>
      <c r="G761" s="10" t="s">
        <v>14</v>
      </c>
      <c r="H761" s="10">
        <v>4</v>
      </c>
      <c r="I761" s="10"/>
      <c r="J761" s="10"/>
      <c r="K761" s="61"/>
      <c r="L761" s="435">
        <f t="shared" si="158"/>
        <v>19.48578496</v>
      </c>
      <c r="M761" s="436">
        <v>6000</v>
      </c>
      <c r="N761" s="423">
        <f t="shared" si="150"/>
        <v>116.91470975999999</v>
      </c>
      <c r="O761" s="12">
        <v>1</v>
      </c>
      <c r="P761" s="13">
        <v>1</v>
      </c>
      <c r="Q761" s="14">
        <f t="shared" si="151"/>
        <v>1</v>
      </c>
      <c r="R761" s="422">
        <f t="shared" si="152"/>
        <v>6</v>
      </c>
      <c r="S761" s="423">
        <f t="shared" si="153"/>
        <v>116.91470975999999</v>
      </c>
      <c r="T761" s="422">
        <f t="shared" si="154"/>
        <v>32.844455653892219</v>
      </c>
      <c r="U761" s="423">
        <f t="shared" si="155"/>
        <v>3.8399999999999994</v>
      </c>
      <c r="V761" s="317"/>
      <c r="W761" s="322">
        <f t="shared" si="148"/>
        <v>19.054524799999999</v>
      </c>
      <c r="X761" s="397">
        <f t="shared" si="149"/>
        <v>2.2132039375641344E-2</v>
      </c>
      <c r="Y761" s="398">
        <f t="shared" si="156"/>
        <v>19.27015488</v>
      </c>
      <c r="Z761" s="396">
        <f t="shared" si="157"/>
        <v>1.1066019687820727E-2</v>
      </c>
    </row>
    <row r="762" spans="1:26" ht="15.75">
      <c r="A762" s="320"/>
      <c r="B762" s="24"/>
      <c r="C762" s="372" t="s">
        <v>152</v>
      </c>
      <c r="D762" s="10">
        <v>140</v>
      </c>
      <c r="E762" s="10" t="s">
        <v>14</v>
      </c>
      <c r="F762" s="10">
        <v>180</v>
      </c>
      <c r="G762" s="10" t="s">
        <v>14</v>
      </c>
      <c r="H762" s="10">
        <v>5</v>
      </c>
      <c r="I762" s="10"/>
      <c r="J762" s="10"/>
      <c r="K762" s="61"/>
      <c r="L762" s="435">
        <f t="shared" si="158"/>
        <v>24.166539</v>
      </c>
      <c r="M762" s="436">
        <v>6000</v>
      </c>
      <c r="N762" s="423">
        <f t="shared" si="150"/>
        <v>144.999234</v>
      </c>
      <c r="O762" s="12">
        <v>1</v>
      </c>
      <c r="P762" s="13">
        <v>1</v>
      </c>
      <c r="Q762" s="14">
        <f t="shared" si="151"/>
        <v>1</v>
      </c>
      <c r="R762" s="422">
        <f t="shared" si="152"/>
        <v>6</v>
      </c>
      <c r="S762" s="423">
        <f t="shared" si="153"/>
        <v>144.999234</v>
      </c>
      <c r="T762" s="422">
        <f t="shared" si="154"/>
        <v>26.482898523450132</v>
      </c>
      <c r="U762" s="423">
        <f t="shared" si="155"/>
        <v>3.84</v>
      </c>
      <c r="V762" s="317"/>
      <c r="W762" s="322">
        <f t="shared" si="148"/>
        <v>23.492695000000001</v>
      </c>
      <c r="X762" s="397">
        <f t="shared" si="149"/>
        <v>2.7883347300993289E-2</v>
      </c>
      <c r="Y762" s="398">
        <f t="shared" si="156"/>
        <v>23.829617000000002</v>
      </c>
      <c r="Z762" s="396">
        <f t="shared" si="157"/>
        <v>1.3941673650496589E-2</v>
      </c>
    </row>
    <row r="763" spans="1:26" ht="15.75">
      <c r="A763" s="320"/>
      <c r="B763" s="24"/>
      <c r="C763" s="372" t="s">
        <v>152</v>
      </c>
      <c r="D763" s="10">
        <v>140</v>
      </c>
      <c r="E763" s="10" t="s">
        <v>14</v>
      </c>
      <c r="F763" s="10">
        <v>180</v>
      </c>
      <c r="G763" s="10" t="s">
        <v>14</v>
      </c>
      <c r="H763" s="10">
        <v>6</v>
      </c>
      <c r="I763" s="10"/>
      <c r="J763" s="10"/>
      <c r="K763" s="61"/>
      <c r="L763" s="435">
        <f t="shared" si="158"/>
        <v>28.771016160000002</v>
      </c>
      <c r="M763" s="436">
        <v>6000</v>
      </c>
      <c r="N763" s="423">
        <f t="shared" si="150"/>
        <v>172.62609696000001</v>
      </c>
      <c r="O763" s="12">
        <v>1</v>
      </c>
      <c r="P763" s="13">
        <v>1</v>
      </c>
      <c r="Q763" s="14">
        <f t="shared" si="151"/>
        <v>1</v>
      </c>
      <c r="R763" s="422">
        <f t="shared" si="152"/>
        <v>6</v>
      </c>
      <c r="S763" s="423">
        <f t="shared" si="153"/>
        <v>172.62609696000001</v>
      </c>
      <c r="T763" s="422">
        <f t="shared" si="154"/>
        <v>22.244608825801027</v>
      </c>
      <c r="U763" s="423">
        <f t="shared" si="155"/>
        <v>3.84</v>
      </c>
      <c r="V763" s="317"/>
      <c r="W763" s="322">
        <f t="shared" si="148"/>
        <v>27.800680800000002</v>
      </c>
      <c r="X763" s="397">
        <f t="shared" si="149"/>
        <v>3.3726141426629441E-2</v>
      </c>
      <c r="Y763" s="398">
        <f t="shared" si="156"/>
        <v>28.285848480000002</v>
      </c>
      <c r="Z763" s="396">
        <f t="shared" si="157"/>
        <v>1.6863070713314721E-2</v>
      </c>
    </row>
    <row r="764" spans="1:26" ht="15.75">
      <c r="A764" s="320"/>
      <c r="B764" s="24"/>
      <c r="C764" s="372" t="s">
        <v>152</v>
      </c>
      <c r="D764" s="10">
        <v>140</v>
      </c>
      <c r="E764" s="10" t="s">
        <v>14</v>
      </c>
      <c r="F764" s="10">
        <v>180</v>
      </c>
      <c r="G764" s="10" t="s">
        <v>14</v>
      </c>
      <c r="H764" s="10">
        <v>8</v>
      </c>
      <c r="I764" s="10"/>
      <c r="J764" s="10"/>
      <c r="K764" s="61"/>
      <c r="L764" s="435">
        <f t="shared" si="158"/>
        <v>37.75113984</v>
      </c>
      <c r="M764" s="436">
        <v>6000</v>
      </c>
      <c r="N764" s="423">
        <f t="shared" si="150"/>
        <v>226.50683903999999</v>
      </c>
      <c r="O764" s="12">
        <v>1</v>
      </c>
      <c r="P764" s="13">
        <v>1</v>
      </c>
      <c r="Q764" s="14">
        <f t="shared" si="151"/>
        <v>1</v>
      </c>
      <c r="R764" s="422">
        <f t="shared" si="152"/>
        <v>6</v>
      </c>
      <c r="S764" s="423">
        <f t="shared" si="153"/>
        <v>226.50683903999999</v>
      </c>
      <c r="T764" s="422">
        <f t="shared" si="154"/>
        <v>16.95313049387385</v>
      </c>
      <c r="U764" s="423">
        <f t="shared" si="155"/>
        <v>3.8399999999999994</v>
      </c>
      <c r="V764" s="317"/>
      <c r="W764" s="322">
        <f t="shared" si="148"/>
        <v>36.026099200000004</v>
      </c>
      <c r="X764" s="397">
        <f t="shared" si="149"/>
        <v>4.5695061058055653E-2</v>
      </c>
      <c r="Y764" s="398">
        <f t="shared" si="156"/>
        <v>36.888619519999999</v>
      </c>
      <c r="Z764" s="396">
        <f t="shared" si="157"/>
        <v>2.2847530529027882E-2</v>
      </c>
    </row>
    <row r="765" spans="1:26" ht="15.75">
      <c r="A765" s="320"/>
      <c r="B765" s="24"/>
      <c r="C765" s="372" t="s">
        <v>152</v>
      </c>
      <c r="D765" s="10">
        <v>140</v>
      </c>
      <c r="E765" s="10" t="s">
        <v>14</v>
      </c>
      <c r="F765" s="10">
        <v>200</v>
      </c>
      <c r="G765" s="10" t="s">
        <v>14</v>
      </c>
      <c r="H765" s="10">
        <v>3.5</v>
      </c>
      <c r="I765" s="10"/>
      <c r="J765" s="10"/>
      <c r="K765" s="61"/>
      <c r="L765" s="435">
        <f t="shared" si="158"/>
        <v>18.215804110000001</v>
      </c>
      <c r="M765" s="436">
        <v>6000</v>
      </c>
      <c r="N765" s="423">
        <f t="shared" si="150"/>
        <v>109.29482466</v>
      </c>
      <c r="O765" s="12">
        <v>1</v>
      </c>
      <c r="P765" s="13">
        <v>1</v>
      </c>
      <c r="Q765" s="14">
        <f t="shared" si="151"/>
        <v>1</v>
      </c>
      <c r="R765" s="422">
        <f t="shared" si="152"/>
        <v>6</v>
      </c>
      <c r="S765" s="423">
        <f t="shared" si="153"/>
        <v>109.29482466</v>
      </c>
      <c r="T765" s="422">
        <f t="shared" si="154"/>
        <v>37.330221377748444</v>
      </c>
      <c r="U765" s="423">
        <f t="shared" si="155"/>
        <v>4.08</v>
      </c>
      <c r="V765" s="317"/>
      <c r="W765" s="322">
        <f t="shared" si="148"/>
        <v>17.885620549999999</v>
      </c>
      <c r="X765" s="397">
        <f t="shared" si="149"/>
        <v>1.8126213808960512E-2</v>
      </c>
      <c r="Y765" s="398">
        <f t="shared" si="156"/>
        <v>18.05071233</v>
      </c>
      <c r="Z765" s="396">
        <f t="shared" si="157"/>
        <v>9.0631069044803114E-3</v>
      </c>
    </row>
    <row r="766" spans="1:26" ht="15.75">
      <c r="A766" s="320"/>
      <c r="B766" s="24"/>
      <c r="C766" s="372" t="s">
        <v>152</v>
      </c>
      <c r="D766" s="10">
        <v>140</v>
      </c>
      <c r="E766" s="10" t="s">
        <v>14</v>
      </c>
      <c r="F766" s="10">
        <v>200</v>
      </c>
      <c r="G766" s="10" t="s">
        <v>14</v>
      </c>
      <c r="H766" s="10">
        <v>4</v>
      </c>
      <c r="I766" s="10"/>
      <c r="J766" s="10"/>
      <c r="K766" s="61"/>
      <c r="L766" s="435">
        <f t="shared" si="158"/>
        <v>20.74178496</v>
      </c>
      <c r="M766" s="436">
        <v>6000</v>
      </c>
      <c r="N766" s="423">
        <f t="shared" si="150"/>
        <v>124.45070976</v>
      </c>
      <c r="O766" s="12">
        <v>1</v>
      </c>
      <c r="P766" s="13">
        <v>1</v>
      </c>
      <c r="Q766" s="14">
        <f t="shared" si="151"/>
        <v>1</v>
      </c>
      <c r="R766" s="422">
        <f t="shared" si="152"/>
        <v>6</v>
      </c>
      <c r="S766" s="423">
        <f t="shared" si="153"/>
        <v>124.45070976</v>
      </c>
      <c r="T766" s="422">
        <f t="shared" si="154"/>
        <v>32.784063729874866</v>
      </c>
      <c r="U766" s="423">
        <f t="shared" si="155"/>
        <v>4.08</v>
      </c>
      <c r="V766" s="317"/>
      <c r="W766" s="322">
        <f t="shared" si="148"/>
        <v>20.3105248</v>
      </c>
      <c r="X766" s="397">
        <f t="shared" si="149"/>
        <v>2.0791853778817759E-2</v>
      </c>
      <c r="Y766" s="398">
        <f t="shared" si="156"/>
        <v>20.52615488</v>
      </c>
      <c r="Z766" s="396">
        <f t="shared" si="157"/>
        <v>1.0395926889408824E-2</v>
      </c>
    </row>
    <row r="767" spans="1:26" ht="15.75">
      <c r="A767" s="320"/>
      <c r="B767" s="24"/>
      <c r="C767" s="372" t="s">
        <v>152</v>
      </c>
      <c r="D767" s="10">
        <v>140</v>
      </c>
      <c r="E767" s="10" t="s">
        <v>14</v>
      </c>
      <c r="F767" s="10">
        <v>200</v>
      </c>
      <c r="G767" s="10" t="s">
        <v>14</v>
      </c>
      <c r="H767" s="10">
        <v>5</v>
      </c>
      <c r="I767" s="10"/>
      <c r="J767" s="10"/>
      <c r="K767" s="61"/>
      <c r="L767" s="435">
        <f t="shared" si="158"/>
        <v>25.736539</v>
      </c>
      <c r="M767" s="436">
        <v>6000</v>
      </c>
      <c r="N767" s="423">
        <f t="shared" si="150"/>
        <v>154.41923399999999</v>
      </c>
      <c r="O767" s="12">
        <v>1</v>
      </c>
      <c r="P767" s="13">
        <v>1</v>
      </c>
      <c r="Q767" s="14">
        <f t="shared" si="151"/>
        <v>1</v>
      </c>
      <c r="R767" s="422">
        <f t="shared" si="152"/>
        <v>6</v>
      </c>
      <c r="S767" s="423">
        <f t="shared" si="153"/>
        <v>154.41923399999999</v>
      </c>
      <c r="T767" s="422">
        <f t="shared" si="154"/>
        <v>26.421579063136654</v>
      </c>
      <c r="U767" s="423">
        <f t="shared" si="155"/>
        <v>4.0799999999999992</v>
      </c>
      <c r="V767" s="317"/>
      <c r="W767" s="322">
        <f t="shared" si="148"/>
        <v>25.062695000000001</v>
      </c>
      <c r="X767" s="397">
        <f t="shared" si="149"/>
        <v>2.6182386062088558E-2</v>
      </c>
      <c r="Y767" s="398">
        <f t="shared" si="156"/>
        <v>25.399617000000003</v>
      </c>
      <c r="Z767" s="396">
        <f t="shared" si="157"/>
        <v>1.3091193031044224E-2</v>
      </c>
    </row>
    <row r="768" spans="1:26" ht="15.75">
      <c r="A768" s="320"/>
      <c r="B768" s="24"/>
      <c r="C768" s="372" t="s">
        <v>152</v>
      </c>
      <c r="D768" s="10">
        <v>140</v>
      </c>
      <c r="E768" s="10" t="s">
        <v>14</v>
      </c>
      <c r="F768" s="10">
        <v>200</v>
      </c>
      <c r="G768" s="10" t="s">
        <v>14</v>
      </c>
      <c r="H768" s="10">
        <v>6</v>
      </c>
      <c r="I768" s="10"/>
      <c r="J768" s="10"/>
      <c r="K768" s="61"/>
      <c r="L768" s="435">
        <f t="shared" si="158"/>
        <v>30.655016159999999</v>
      </c>
      <c r="M768" s="436">
        <v>6000</v>
      </c>
      <c r="N768" s="423">
        <f t="shared" si="150"/>
        <v>183.93009695999999</v>
      </c>
      <c r="O768" s="12">
        <v>1</v>
      </c>
      <c r="P768" s="13">
        <v>1</v>
      </c>
      <c r="Q768" s="14">
        <f t="shared" si="151"/>
        <v>1</v>
      </c>
      <c r="R768" s="422">
        <f t="shared" si="152"/>
        <v>6</v>
      </c>
      <c r="S768" s="423">
        <f t="shared" si="153"/>
        <v>183.93009695999999</v>
      </c>
      <c r="T768" s="422">
        <f t="shared" si="154"/>
        <v>22.182340288154656</v>
      </c>
      <c r="U768" s="423">
        <f t="shared" si="155"/>
        <v>4.08</v>
      </c>
      <c r="V768" s="317"/>
      <c r="W768" s="322">
        <f t="shared" si="148"/>
        <v>29.684680799999995</v>
      </c>
      <c r="X768" s="397">
        <f t="shared" si="149"/>
        <v>3.1653395807572204E-2</v>
      </c>
      <c r="Y768" s="398">
        <f t="shared" si="156"/>
        <v>30.169848479999999</v>
      </c>
      <c r="Z768" s="396">
        <f t="shared" si="157"/>
        <v>1.5826697903786102E-2</v>
      </c>
    </row>
    <row r="769" spans="1:26" ht="15.75">
      <c r="A769" s="320"/>
      <c r="B769" s="24"/>
      <c r="C769" s="372" t="s">
        <v>152</v>
      </c>
      <c r="D769" s="10">
        <v>140</v>
      </c>
      <c r="E769" s="10" t="s">
        <v>14</v>
      </c>
      <c r="F769" s="10">
        <v>200</v>
      </c>
      <c r="G769" s="10" t="s">
        <v>14</v>
      </c>
      <c r="H769" s="10">
        <v>8</v>
      </c>
      <c r="I769" s="10"/>
      <c r="J769" s="10"/>
      <c r="K769" s="61"/>
      <c r="L769" s="435">
        <f t="shared" si="158"/>
        <v>40.263139840000001</v>
      </c>
      <c r="M769" s="436">
        <v>6000</v>
      </c>
      <c r="N769" s="423">
        <f t="shared" si="150"/>
        <v>241.57883903999999</v>
      </c>
      <c r="O769" s="12">
        <v>1</v>
      </c>
      <c r="P769" s="13">
        <v>1</v>
      </c>
      <c r="Q769" s="14">
        <f t="shared" si="151"/>
        <v>1</v>
      </c>
      <c r="R769" s="422">
        <f t="shared" si="152"/>
        <v>6</v>
      </c>
      <c r="S769" s="423">
        <f t="shared" si="153"/>
        <v>241.57883903999999</v>
      </c>
      <c r="T769" s="422">
        <f t="shared" si="154"/>
        <v>16.88889646217914</v>
      </c>
      <c r="U769" s="423">
        <f t="shared" si="155"/>
        <v>4.08</v>
      </c>
      <c r="V769" s="317"/>
      <c r="W769" s="322">
        <f t="shared" si="148"/>
        <v>38.538099200000005</v>
      </c>
      <c r="X769" s="397">
        <f t="shared" si="149"/>
        <v>4.284416582648698E-2</v>
      </c>
      <c r="Y769" s="398">
        <f t="shared" si="156"/>
        <v>39.400619519999999</v>
      </c>
      <c r="Z769" s="396">
        <f t="shared" si="157"/>
        <v>2.1422082913243545E-2</v>
      </c>
    </row>
    <row r="770" spans="1:26" ht="15.75">
      <c r="A770" s="320"/>
      <c r="B770" s="24"/>
      <c r="C770" s="372" t="s">
        <v>152</v>
      </c>
      <c r="D770" s="10">
        <v>140</v>
      </c>
      <c r="E770" s="10" t="s">
        <v>14</v>
      </c>
      <c r="F770" s="10">
        <v>240</v>
      </c>
      <c r="G770" s="10" t="s">
        <v>14</v>
      </c>
      <c r="H770" s="10">
        <v>3.5</v>
      </c>
      <c r="I770" s="10"/>
      <c r="J770" s="10"/>
      <c r="K770" s="61"/>
      <c r="L770" s="435">
        <f t="shared" si="158"/>
        <v>20.413804110000001</v>
      </c>
      <c r="M770" s="436">
        <v>6000</v>
      </c>
      <c r="N770" s="423">
        <f t="shared" si="150"/>
        <v>122.48282466000002</v>
      </c>
      <c r="O770" s="12">
        <v>1</v>
      </c>
      <c r="P770" s="13">
        <v>1</v>
      </c>
      <c r="Q770" s="14">
        <f t="shared" si="151"/>
        <v>1</v>
      </c>
      <c r="R770" s="422">
        <f t="shared" si="152"/>
        <v>6</v>
      </c>
      <c r="S770" s="423">
        <f t="shared" si="153"/>
        <v>122.48282466000002</v>
      </c>
      <c r="T770" s="422">
        <f t="shared" si="154"/>
        <v>37.229709656501647</v>
      </c>
      <c r="U770" s="423">
        <f t="shared" si="155"/>
        <v>4.5600000000000005</v>
      </c>
      <c r="V770" s="317"/>
      <c r="W770" s="322">
        <f t="shared" si="148"/>
        <v>20.083620549999999</v>
      </c>
      <c r="X770" s="397">
        <f t="shared" si="149"/>
        <v>1.6174523779144967E-2</v>
      </c>
      <c r="Y770" s="398">
        <f t="shared" si="156"/>
        <v>20.24871233</v>
      </c>
      <c r="Z770" s="396">
        <f t="shared" si="157"/>
        <v>8.087261889572428E-3</v>
      </c>
    </row>
    <row r="771" spans="1:26" ht="15.75">
      <c r="A771" s="320"/>
      <c r="B771" s="24"/>
      <c r="C771" s="372" t="s">
        <v>152</v>
      </c>
      <c r="D771" s="10">
        <v>140</v>
      </c>
      <c r="E771" s="10" t="s">
        <v>14</v>
      </c>
      <c r="F771" s="10">
        <v>240</v>
      </c>
      <c r="G771" s="10" t="s">
        <v>14</v>
      </c>
      <c r="H771" s="10">
        <v>4</v>
      </c>
      <c r="I771" s="10"/>
      <c r="J771" s="10"/>
      <c r="K771" s="61"/>
      <c r="L771" s="435">
        <f t="shared" si="158"/>
        <v>23.253784960000001</v>
      </c>
      <c r="M771" s="436">
        <v>6000</v>
      </c>
      <c r="N771" s="423">
        <f t="shared" si="150"/>
        <v>139.52270976</v>
      </c>
      <c r="O771" s="12">
        <v>1</v>
      </c>
      <c r="P771" s="13">
        <v>1</v>
      </c>
      <c r="Q771" s="14">
        <f t="shared" si="151"/>
        <v>1</v>
      </c>
      <c r="R771" s="422">
        <f t="shared" si="152"/>
        <v>6</v>
      </c>
      <c r="S771" s="423">
        <f t="shared" si="153"/>
        <v>139.52270976</v>
      </c>
      <c r="T771" s="422">
        <f t="shared" si="154"/>
        <v>32.682851471591142</v>
      </c>
      <c r="U771" s="423">
        <f t="shared" si="155"/>
        <v>4.5599999999999996</v>
      </c>
      <c r="V771" s="317"/>
      <c r="W771" s="322">
        <f t="shared" si="148"/>
        <v>22.8225248</v>
      </c>
      <c r="X771" s="397">
        <f t="shared" si="149"/>
        <v>1.8545804940650834E-2</v>
      </c>
      <c r="Y771" s="398">
        <f t="shared" si="156"/>
        <v>23.03815488</v>
      </c>
      <c r="Z771" s="396">
        <f t="shared" si="157"/>
        <v>9.272902470325417E-3</v>
      </c>
    </row>
    <row r="772" spans="1:26" ht="15.75">
      <c r="A772" s="320"/>
      <c r="B772" s="24"/>
      <c r="C772" s="372" t="s">
        <v>152</v>
      </c>
      <c r="D772" s="10">
        <v>140</v>
      </c>
      <c r="E772" s="10" t="s">
        <v>14</v>
      </c>
      <c r="F772" s="10">
        <v>240</v>
      </c>
      <c r="G772" s="10" t="s">
        <v>14</v>
      </c>
      <c r="H772" s="10">
        <v>5</v>
      </c>
      <c r="I772" s="10"/>
      <c r="J772" s="10"/>
      <c r="K772" s="61"/>
      <c r="L772" s="435">
        <f t="shared" si="158"/>
        <v>28.876539000000001</v>
      </c>
      <c r="M772" s="436">
        <v>6000</v>
      </c>
      <c r="N772" s="423">
        <f t="shared" si="150"/>
        <v>173.25923399999999</v>
      </c>
      <c r="O772" s="12">
        <v>1</v>
      </c>
      <c r="P772" s="13">
        <v>1</v>
      </c>
      <c r="Q772" s="14">
        <f t="shared" si="151"/>
        <v>1</v>
      </c>
      <c r="R772" s="422">
        <f t="shared" si="152"/>
        <v>6</v>
      </c>
      <c r="S772" s="423">
        <f t="shared" si="153"/>
        <v>173.25923399999999</v>
      </c>
      <c r="T772" s="422">
        <f t="shared" si="154"/>
        <v>26.318943554835293</v>
      </c>
      <c r="U772" s="423">
        <f t="shared" si="155"/>
        <v>4.5599999999999996</v>
      </c>
      <c r="V772" s="317"/>
      <c r="W772" s="322">
        <f t="shared" ref="W772:W795" si="159">(D772+F772-2*H772)*2*H772*7.85/1000-0.8584*5*H772*H772*7.85/1000</f>
        <v>28.202695000000002</v>
      </c>
      <c r="X772" s="397">
        <f t="shared" ref="X772:X795" si="160">(1-W772/L772)</f>
        <v>2.3335345001005758E-2</v>
      </c>
      <c r="Y772" s="398">
        <f t="shared" si="156"/>
        <v>28.539617000000003</v>
      </c>
      <c r="Z772" s="396">
        <f t="shared" si="157"/>
        <v>1.1667672500502824E-2</v>
      </c>
    </row>
    <row r="773" spans="1:26" ht="15.75">
      <c r="A773" s="320"/>
      <c r="B773" s="24"/>
      <c r="C773" s="372" t="s">
        <v>152</v>
      </c>
      <c r="D773" s="10">
        <v>140</v>
      </c>
      <c r="E773" s="10" t="s">
        <v>14</v>
      </c>
      <c r="F773" s="10">
        <v>240</v>
      </c>
      <c r="G773" s="10" t="s">
        <v>14</v>
      </c>
      <c r="H773" s="10">
        <v>6</v>
      </c>
      <c r="I773" s="10"/>
      <c r="J773" s="10"/>
      <c r="K773" s="61"/>
      <c r="L773" s="435">
        <f t="shared" si="158"/>
        <v>34.423016159999996</v>
      </c>
      <c r="M773" s="436">
        <v>6000</v>
      </c>
      <c r="N773" s="423">
        <f t="shared" si="150"/>
        <v>206.53809695999996</v>
      </c>
      <c r="O773" s="12">
        <v>1</v>
      </c>
      <c r="P773" s="13">
        <v>1</v>
      </c>
      <c r="Q773" s="14">
        <f t="shared" si="151"/>
        <v>1</v>
      </c>
      <c r="R773" s="422">
        <f t="shared" si="152"/>
        <v>6</v>
      </c>
      <c r="S773" s="423">
        <f t="shared" si="153"/>
        <v>206.53809695999996</v>
      </c>
      <c r="T773" s="422">
        <f t="shared" si="154"/>
        <v>22.078251262686567</v>
      </c>
      <c r="U773" s="423">
        <f t="shared" si="155"/>
        <v>4.5599999999999996</v>
      </c>
      <c r="V773" s="317"/>
      <c r="W773" s="322">
        <f t="shared" si="159"/>
        <v>33.452680799999996</v>
      </c>
      <c r="X773" s="397">
        <f t="shared" si="160"/>
        <v>2.8188563009407086E-2</v>
      </c>
      <c r="Y773" s="398">
        <f t="shared" si="156"/>
        <v>33.93784848</v>
      </c>
      <c r="Z773" s="396">
        <f t="shared" si="157"/>
        <v>1.4094281504703488E-2</v>
      </c>
    </row>
    <row r="774" spans="1:26" ht="15.75">
      <c r="A774" s="320"/>
      <c r="B774" s="24"/>
      <c r="C774" s="372" t="s">
        <v>152</v>
      </c>
      <c r="D774" s="10">
        <v>140</v>
      </c>
      <c r="E774" s="10" t="s">
        <v>14</v>
      </c>
      <c r="F774" s="10">
        <v>240</v>
      </c>
      <c r="G774" s="10" t="s">
        <v>14</v>
      </c>
      <c r="H774" s="10">
        <v>8</v>
      </c>
      <c r="I774" s="10"/>
      <c r="J774" s="10"/>
      <c r="K774" s="61"/>
      <c r="L774" s="435">
        <f t="shared" si="158"/>
        <v>45.287139840000002</v>
      </c>
      <c r="M774" s="436">
        <v>6000</v>
      </c>
      <c r="N774" s="423">
        <f t="shared" si="150"/>
        <v>271.72283904</v>
      </c>
      <c r="O774" s="12">
        <v>1</v>
      </c>
      <c r="P774" s="13">
        <v>1</v>
      </c>
      <c r="Q774" s="14">
        <f t="shared" si="151"/>
        <v>1</v>
      </c>
      <c r="R774" s="422">
        <f t="shared" si="152"/>
        <v>6</v>
      </c>
      <c r="S774" s="423">
        <f t="shared" si="153"/>
        <v>271.72283904</v>
      </c>
      <c r="T774" s="422">
        <f t="shared" si="154"/>
        <v>16.781806108424796</v>
      </c>
      <c r="U774" s="423">
        <f t="shared" si="155"/>
        <v>4.5599999999999987</v>
      </c>
      <c r="V774" s="317"/>
      <c r="W774" s="322">
        <f t="shared" si="159"/>
        <v>43.562099200000006</v>
      </c>
      <c r="X774" s="397">
        <f t="shared" si="160"/>
        <v>3.8091180986359108E-2</v>
      </c>
      <c r="Y774" s="398">
        <f t="shared" si="156"/>
        <v>44.42461952</v>
      </c>
      <c r="Z774" s="396">
        <f t="shared" si="157"/>
        <v>1.9045590493179665E-2</v>
      </c>
    </row>
    <row r="775" spans="1:26" ht="15.75">
      <c r="A775" s="320"/>
      <c r="B775" s="24"/>
      <c r="C775" s="372" t="s">
        <v>152</v>
      </c>
      <c r="D775" s="10">
        <v>140</v>
      </c>
      <c r="E775" s="10" t="s">
        <v>14</v>
      </c>
      <c r="F775" s="10">
        <v>260</v>
      </c>
      <c r="G775" s="10" t="s">
        <v>14</v>
      </c>
      <c r="H775" s="10">
        <v>3.5</v>
      </c>
      <c r="I775" s="10"/>
      <c r="J775" s="10"/>
      <c r="K775" s="61"/>
      <c r="L775" s="435">
        <f t="shared" si="158"/>
        <v>21.512804110000001</v>
      </c>
      <c r="M775" s="436">
        <v>6000</v>
      </c>
      <c r="N775" s="423">
        <f t="shared" si="150"/>
        <v>129.07682466</v>
      </c>
      <c r="O775" s="12">
        <v>1</v>
      </c>
      <c r="P775" s="13">
        <v>1</v>
      </c>
      <c r="Q775" s="14">
        <f t="shared" si="151"/>
        <v>1</v>
      </c>
      <c r="R775" s="422">
        <f t="shared" si="152"/>
        <v>6</v>
      </c>
      <c r="S775" s="423">
        <f t="shared" si="153"/>
        <v>129.07682466</v>
      </c>
      <c r="T775" s="422">
        <f t="shared" si="154"/>
        <v>37.187155886764593</v>
      </c>
      <c r="U775" s="423">
        <f t="shared" si="155"/>
        <v>4.8</v>
      </c>
      <c r="V775" s="317"/>
      <c r="W775" s="322">
        <f t="shared" si="159"/>
        <v>21.182620549999999</v>
      </c>
      <c r="X775" s="397">
        <f t="shared" si="160"/>
        <v>1.5348234396208693E-2</v>
      </c>
      <c r="Y775" s="398">
        <f t="shared" si="156"/>
        <v>21.34771233</v>
      </c>
      <c r="Z775" s="396">
        <f t="shared" si="157"/>
        <v>7.6741171981044021E-3</v>
      </c>
    </row>
    <row r="776" spans="1:26" ht="15.75">
      <c r="A776" s="320"/>
      <c r="B776" s="24"/>
      <c r="C776" s="372" t="s">
        <v>152</v>
      </c>
      <c r="D776" s="10">
        <v>140</v>
      </c>
      <c r="E776" s="10" t="s">
        <v>14</v>
      </c>
      <c r="F776" s="10">
        <v>260</v>
      </c>
      <c r="G776" s="10" t="s">
        <v>14</v>
      </c>
      <c r="H776" s="10">
        <v>4</v>
      </c>
      <c r="I776" s="10"/>
      <c r="J776" s="10"/>
      <c r="K776" s="61"/>
      <c r="L776" s="435">
        <f t="shared" si="158"/>
        <v>24.509784960000001</v>
      </c>
      <c r="M776" s="436">
        <v>6000</v>
      </c>
      <c r="N776" s="423">
        <f t="shared" si="150"/>
        <v>147.05870976</v>
      </c>
      <c r="O776" s="12">
        <v>1</v>
      </c>
      <c r="P776" s="13">
        <v>1</v>
      </c>
      <c r="Q776" s="14">
        <f t="shared" si="151"/>
        <v>1</v>
      </c>
      <c r="R776" s="422">
        <f t="shared" si="152"/>
        <v>6</v>
      </c>
      <c r="S776" s="423">
        <f t="shared" si="153"/>
        <v>147.05870976</v>
      </c>
      <c r="T776" s="422">
        <f t="shared" si="154"/>
        <v>32.640025251368016</v>
      </c>
      <c r="U776" s="423">
        <f t="shared" si="155"/>
        <v>4.8</v>
      </c>
      <c r="V776" s="317"/>
      <c r="W776" s="322">
        <f t="shared" si="159"/>
        <v>24.0785248</v>
      </c>
      <c r="X776" s="397">
        <f t="shared" si="160"/>
        <v>1.7595428140386282E-2</v>
      </c>
      <c r="Y776" s="398">
        <f t="shared" si="156"/>
        <v>24.294154880000001</v>
      </c>
      <c r="Z776" s="396">
        <f t="shared" si="157"/>
        <v>8.7977140701931411E-3</v>
      </c>
    </row>
    <row r="777" spans="1:26" ht="15.75">
      <c r="A777" s="320"/>
      <c r="B777" s="24"/>
      <c r="C777" s="372" t="s">
        <v>152</v>
      </c>
      <c r="D777" s="10">
        <v>140</v>
      </c>
      <c r="E777" s="10" t="s">
        <v>14</v>
      </c>
      <c r="F777" s="10">
        <v>260</v>
      </c>
      <c r="G777" s="10" t="s">
        <v>14</v>
      </c>
      <c r="H777" s="10">
        <v>5</v>
      </c>
      <c r="I777" s="10"/>
      <c r="J777" s="10"/>
      <c r="K777" s="61"/>
      <c r="L777" s="435">
        <f t="shared" si="158"/>
        <v>30.446538999999998</v>
      </c>
      <c r="M777" s="436">
        <v>6000</v>
      </c>
      <c r="N777" s="423">
        <f t="shared" si="150"/>
        <v>182.67923400000001</v>
      </c>
      <c r="O777" s="12">
        <v>1</v>
      </c>
      <c r="P777" s="13">
        <v>1</v>
      </c>
      <c r="Q777" s="14">
        <f t="shared" si="151"/>
        <v>1</v>
      </c>
      <c r="R777" s="422">
        <f t="shared" si="152"/>
        <v>6</v>
      </c>
      <c r="S777" s="423">
        <f t="shared" si="153"/>
        <v>182.67923400000001</v>
      </c>
      <c r="T777" s="422">
        <f t="shared" si="154"/>
        <v>26.275564523113779</v>
      </c>
      <c r="U777" s="423">
        <f t="shared" si="155"/>
        <v>4.8000000000000007</v>
      </c>
      <c r="V777" s="317"/>
      <c r="W777" s="322">
        <f t="shared" si="159"/>
        <v>29.772694999999999</v>
      </c>
      <c r="X777" s="397">
        <f t="shared" si="160"/>
        <v>2.2132039375641344E-2</v>
      </c>
      <c r="Y777" s="398">
        <f t="shared" si="156"/>
        <v>30.109617</v>
      </c>
      <c r="Z777" s="396">
        <f t="shared" si="157"/>
        <v>1.1066019687820616E-2</v>
      </c>
    </row>
    <row r="778" spans="1:26" ht="15.75">
      <c r="A778" s="320"/>
      <c r="B778" s="24"/>
      <c r="C778" s="372" t="s">
        <v>152</v>
      </c>
      <c r="D778" s="10">
        <v>140</v>
      </c>
      <c r="E778" s="10" t="s">
        <v>14</v>
      </c>
      <c r="F778" s="10">
        <v>260</v>
      </c>
      <c r="G778" s="10" t="s">
        <v>14</v>
      </c>
      <c r="H778" s="10">
        <v>6</v>
      </c>
      <c r="I778" s="10"/>
      <c r="J778" s="10"/>
      <c r="K778" s="61"/>
      <c r="L778" s="435">
        <f t="shared" si="158"/>
        <v>36.307016159999996</v>
      </c>
      <c r="M778" s="436">
        <v>6000</v>
      </c>
      <c r="N778" s="423">
        <f t="shared" si="150"/>
        <v>217.84209695999996</v>
      </c>
      <c r="O778" s="12">
        <v>1</v>
      </c>
      <c r="P778" s="13">
        <v>1</v>
      </c>
      <c r="Q778" s="14">
        <f t="shared" si="151"/>
        <v>1</v>
      </c>
      <c r="R778" s="422">
        <f t="shared" si="152"/>
        <v>6</v>
      </c>
      <c r="S778" s="423">
        <f t="shared" si="153"/>
        <v>217.84209695999996</v>
      </c>
      <c r="T778" s="422">
        <f t="shared" si="154"/>
        <v>22.034308643665749</v>
      </c>
      <c r="U778" s="423">
        <f t="shared" si="155"/>
        <v>4.7999999999999989</v>
      </c>
      <c r="V778" s="317"/>
      <c r="W778" s="322">
        <f t="shared" si="159"/>
        <v>35.336680799999996</v>
      </c>
      <c r="X778" s="397">
        <f t="shared" si="160"/>
        <v>2.6725836012628124E-2</v>
      </c>
      <c r="Y778" s="398">
        <f t="shared" si="156"/>
        <v>35.82184848</v>
      </c>
      <c r="Z778" s="396">
        <f t="shared" si="157"/>
        <v>1.3362918006313951E-2</v>
      </c>
    </row>
    <row r="779" spans="1:26" ht="15.75">
      <c r="A779" s="320"/>
      <c r="B779" s="24"/>
      <c r="C779" s="372" t="s">
        <v>152</v>
      </c>
      <c r="D779" s="10">
        <v>140</v>
      </c>
      <c r="E779" s="10" t="s">
        <v>14</v>
      </c>
      <c r="F779" s="10">
        <v>260</v>
      </c>
      <c r="G779" s="10" t="s">
        <v>14</v>
      </c>
      <c r="H779" s="10">
        <v>8</v>
      </c>
      <c r="I779" s="10"/>
      <c r="J779" s="10"/>
      <c r="K779" s="61"/>
      <c r="L779" s="435">
        <f t="shared" si="158"/>
        <v>47.799139839999995</v>
      </c>
      <c r="M779" s="436">
        <v>6000</v>
      </c>
      <c r="N779" s="423">
        <f t="shared" si="150"/>
        <v>286.79483904</v>
      </c>
      <c r="O779" s="12">
        <v>1</v>
      </c>
      <c r="P779" s="13">
        <v>1</v>
      </c>
      <c r="Q779" s="14">
        <f t="shared" si="151"/>
        <v>1</v>
      </c>
      <c r="R779" s="422">
        <f t="shared" si="152"/>
        <v>6</v>
      </c>
      <c r="S779" s="423">
        <f t="shared" si="153"/>
        <v>286.79483904</v>
      </c>
      <c r="T779" s="422">
        <f t="shared" si="154"/>
        <v>16.736702850257821</v>
      </c>
      <c r="U779" s="423">
        <f t="shared" si="155"/>
        <v>4.8000000000000007</v>
      </c>
      <c r="V779" s="317"/>
      <c r="W779" s="322">
        <f t="shared" si="159"/>
        <v>46.074099199999999</v>
      </c>
      <c r="X779" s="397">
        <f t="shared" si="160"/>
        <v>3.6089365745373136E-2</v>
      </c>
      <c r="Y779" s="398">
        <f t="shared" si="156"/>
        <v>46.936619519999994</v>
      </c>
      <c r="Z779" s="396">
        <f t="shared" si="157"/>
        <v>1.8044682872686679E-2</v>
      </c>
    </row>
    <row r="780" spans="1:26" ht="15.75">
      <c r="A780" s="320"/>
      <c r="B780" s="24"/>
      <c r="C780" s="372" t="s">
        <v>152</v>
      </c>
      <c r="D780" s="10">
        <v>150</v>
      </c>
      <c r="E780" s="10" t="s">
        <v>14</v>
      </c>
      <c r="F780" s="10">
        <v>200</v>
      </c>
      <c r="G780" s="10" t="s">
        <v>14</v>
      </c>
      <c r="H780" s="10">
        <v>4</v>
      </c>
      <c r="I780" s="10"/>
      <c r="J780" s="10"/>
      <c r="K780" s="61"/>
      <c r="L780" s="435">
        <f t="shared" si="158"/>
        <v>21.36978496</v>
      </c>
      <c r="M780" s="436">
        <v>6000</v>
      </c>
      <c r="N780" s="423">
        <f t="shared" si="150"/>
        <v>128.21870976</v>
      </c>
      <c r="O780" s="12">
        <v>1</v>
      </c>
      <c r="P780" s="13">
        <v>1</v>
      </c>
      <c r="Q780" s="14">
        <f t="shared" si="151"/>
        <v>1</v>
      </c>
      <c r="R780" s="422">
        <f t="shared" si="152"/>
        <v>6</v>
      </c>
      <c r="S780" s="423">
        <f t="shared" si="153"/>
        <v>128.21870976</v>
      </c>
      <c r="T780" s="422">
        <f t="shared" si="154"/>
        <v>32.756529900055668</v>
      </c>
      <c r="U780" s="423">
        <f t="shared" si="155"/>
        <v>4.1999999999999993</v>
      </c>
      <c r="V780" s="317"/>
      <c r="W780" s="322">
        <f t="shared" si="159"/>
        <v>20.9385248</v>
      </c>
      <c r="X780" s="397">
        <f t="shared" si="160"/>
        <v>2.0180837608203994E-2</v>
      </c>
      <c r="Y780" s="398">
        <f t="shared" si="156"/>
        <v>21.15415488</v>
      </c>
      <c r="Z780" s="396">
        <f t="shared" si="157"/>
        <v>1.0090418804101997E-2</v>
      </c>
    </row>
    <row r="781" spans="1:26" ht="15.75">
      <c r="A781" s="320"/>
      <c r="B781" s="24"/>
      <c r="C781" s="372" t="s">
        <v>152</v>
      </c>
      <c r="D781" s="10">
        <v>150</v>
      </c>
      <c r="E781" s="10" t="s">
        <v>14</v>
      </c>
      <c r="F781" s="10">
        <v>200</v>
      </c>
      <c r="G781" s="10" t="s">
        <v>14</v>
      </c>
      <c r="H781" s="10">
        <v>5</v>
      </c>
      <c r="I781" s="10"/>
      <c r="J781" s="10"/>
      <c r="K781" s="61"/>
      <c r="L781" s="435">
        <f t="shared" si="158"/>
        <v>26.521539000000001</v>
      </c>
      <c r="M781" s="436">
        <v>6000</v>
      </c>
      <c r="N781" s="423">
        <f t="shared" si="150"/>
        <v>159.129234</v>
      </c>
      <c r="O781" s="12">
        <v>1</v>
      </c>
      <c r="P781" s="13">
        <v>1</v>
      </c>
      <c r="Q781" s="14">
        <f t="shared" si="151"/>
        <v>1</v>
      </c>
      <c r="R781" s="422">
        <f t="shared" si="152"/>
        <v>6</v>
      </c>
      <c r="S781" s="423">
        <f t="shared" si="153"/>
        <v>159.129234</v>
      </c>
      <c r="T781" s="422">
        <f t="shared" si="154"/>
        <v>26.393641786775646</v>
      </c>
      <c r="U781" s="423">
        <f t="shared" si="155"/>
        <v>4.2</v>
      </c>
      <c r="V781" s="317"/>
      <c r="W781" s="322">
        <f t="shared" si="159"/>
        <v>25.847695000000002</v>
      </c>
      <c r="X781" s="397">
        <f t="shared" si="160"/>
        <v>2.5407424508811505E-2</v>
      </c>
      <c r="Y781" s="398">
        <f t="shared" si="156"/>
        <v>26.184617000000003</v>
      </c>
      <c r="Z781" s="396">
        <f t="shared" si="157"/>
        <v>1.2703712254405697E-2</v>
      </c>
    </row>
    <row r="782" spans="1:26" ht="15.75">
      <c r="A782" s="320"/>
      <c r="B782" s="24"/>
      <c r="C782" s="372" t="s">
        <v>152</v>
      </c>
      <c r="D782" s="10">
        <v>150</v>
      </c>
      <c r="E782" s="10" t="s">
        <v>14</v>
      </c>
      <c r="F782" s="10">
        <v>200</v>
      </c>
      <c r="G782" s="10" t="s">
        <v>14</v>
      </c>
      <c r="H782" s="10">
        <v>6</v>
      </c>
      <c r="I782" s="10"/>
      <c r="J782" s="10"/>
      <c r="K782" s="61"/>
      <c r="L782" s="435">
        <f t="shared" si="158"/>
        <v>31.597016159999999</v>
      </c>
      <c r="M782" s="436">
        <v>6000</v>
      </c>
      <c r="N782" s="423">
        <f t="shared" ref="N782:N795" si="161">L782*M782/1000</f>
        <v>189.58209696</v>
      </c>
      <c r="O782" s="12">
        <v>1</v>
      </c>
      <c r="P782" s="13">
        <v>1</v>
      </c>
      <c r="Q782" s="14">
        <f t="shared" ref="Q782:Q795" si="162">O782*P782</f>
        <v>1</v>
      </c>
      <c r="R782" s="422">
        <f t="shared" ref="R782:R795" si="163">M782*Q782/1000</f>
        <v>6</v>
      </c>
      <c r="S782" s="423">
        <f t="shared" ref="S782:S795" si="164">N782*Q782</f>
        <v>189.58209696</v>
      </c>
      <c r="T782" s="422">
        <f t="shared" ref="T782:T795" si="165">(D782+F782)*2/L782</f>
        <v>22.153990631753377</v>
      </c>
      <c r="U782" s="423">
        <f t="shared" ref="U782:U795" si="166">T782*S782/1000</f>
        <v>4.2</v>
      </c>
      <c r="V782" s="317"/>
      <c r="W782" s="322">
        <f t="shared" si="159"/>
        <v>30.626680799999995</v>
      </c>
      <c r="X782" s="397">
        <f t="shared" si="160"/>
        <v>3.0709714964427315E-2</v>
      </c>
      <c r="Y782" s="398">
        <f t="shared" si="156"/>
        <v>31.111848479999999</v>
      </c>
      <c r="Z782" s="396">
        <f t="shared" si="157"/>
        <v>1.5354857482213546E-2</v>
      </c>
    </row>
    <row r="783" spans="1:26" ht="15.75">
      <c r="A783" s="320"/>
      <c r="B783" s="24"/>
      <c r="C783" s="372" t="s">
        <v>152</v>
      </c>
      <c r="D783" s="10">
        <v>150</v>
      </c>
      <c r="E783" s="10" t="s">
        <v>14</v>
      </c>
      <c r="F783" s="10">
        <v>200</v>
      </c>
      <c r="G783" s="10" t="s">
        <v>14</v>
      </c>
      <c r="H783" s="10">
        <v>8</v>
      </c>
      <c r="I783" s="10"/>
      <c r="J783" s="10"/>
      <c r="K783" s="61"/>
      <c r="L783" s="435">
        <f t="shared" si="158"/>
        <v>41.519139840000001</v>
      </c>
      <c r="M783" s="436">
        <v>6000</v>
      </c>
      <c r="N783" s="423">
        <f t="shared" si="161"/>
        <v>249.11483904000002</v>
      </c>
      <c r="O783" s="12">
        <v>1</v>
      </c>
      <c r="P783" s="13">
        <v>1</v>
      </c>
      <c r="Q783" s="14">
        <f t="shared" si="162"/>
        <v>1</v>
      </c>
      <c r="R783" s="422">
        <f t="shared" si="163"/>
        <v>6</v>
      </c>
      <c r="S783" s="423">
        <f t="shared" si="164"/>
        <v>249.11483904000002</v>
      </c>
      <c r="T783" s="422">
        <f t="shared" si="165"/>
        <v>16.859694172315493</v>
      </c>
      <c r="U783" s="423">
        <f t="shared" si="166"/>
        <v>4.2</v>
      </c>
      <c r="V783" s="317"/>
      <c r="W783" s="322">
        <f t="shared" si="159"/>
        <v>39.794099200000005</v>
      </c>
      <c r="X783" s="397">
        <f t="shared" si="160"/>
        <v>4.1548082321736124E-2</v>
      </c>
      <c r="Y783" s="398">
        <f t="shared" si="156"/>
        <v>40.65661952</v>
      </c>
      <c r="Z783" s="396">
        <f t="shared" si="157"/>
        <v>2.0774041160868117E-2</v>
      </c>
    </row>
    <row r="784" spans="1:26" ht="15.75">
      <c r="A784" s="320"/>
      <c r="B784" s="24"/>
      <c r="C784" s="372" t="s">
        <v>152</v>
      </c>
      <c r="D784" s="10">
        <v>150</v>
      </c>
      <c r="E784" s="10" t="s">
        <v>14</v>
      </c>
      <c r="F784" s="10">
        <v>250</v>
      </c>
      <c r="G784" s="10" t="s">
        <v>14</v>
      </c>
      <c r="H784" s="10">
        <v>4</v>
      </c>
      <c r="I784" s="10"/>
      <c r="J784" s="10"/>
      <c r="K784" s="61"/>
      <c r="L784" s="435">
        <f t="shared" si="158"/>
        <v>24.509784960000001</v>
      </c>
      <c r="M784" s="436">
        <v>6000</v>
      </c>
      <c r="N784" s="423">
        <f t="shared" si="161"/>
        <v>147.05870976</v>
      </c>
      <c r="O784" s="12">
        <v>1</v>
      </c>
      <c r="P784" s="13">
        <v>1</v>
      </c>
      <c r="Q784" s="14">
        <f t="shared" si="162"/>
        <v>1</v>
      </c>
      <c r="R784" s="422">
        <f t="shared" si="163"/>
        <v>6</v>
      </c>
      <c r="S784" s="423">
        <f t="shared" si="164"/>
        <v>147.05870976</v>
      </c>
      <c r="T784" s="422">
        <f t="shared" si="165"/>
        <v>32.640025251368016</v>
      </c>
      <c r="U784" s="423">
        <f t="shared" si="166"/>
        <v>4.8</v>
      </c>
      <c r="V784" s="317"/>
      <c r="W784" s="322">
        <f t="shared" si="159"/>
        <v>24.0785248</v>
      </c>
      <c r="X784" s="397">
        <f t="shared" si="160"/>
        <v>1.7595428140386282E-2</v>
      </c>
      <c r="Y784" s="398">
        <f t="shared" si="156"/>
        <v>24.294154880000001</v>
      </c>
      <c r="Z784" s="396">
        <f t="shared" si="157"/>
        <v>8.7977140701931411E-3</v>
      </c>
    </row>
    <row r="785" spans="1:26" ht="15.75">
      <c r="A785" s="320"/>
      <c r="B785" s="24"/>
      <c r="C785" s="372" t="s">
        <v>152</v>
      </c>
      <c r="D785" s="10">
        <v>150</v>
      </c>
      <c r="E785" s="10" t="s">
        <v>14</v>
      </c>
      <c r="F785" s="10">
        <v>250</v>
      </c>
      <c r="G785" s="10" t="s">
        <v>14</v>
      </c>
      <c r="H785" s="10">
        <v>5</v>
      </c>
      <c r="I785" s="10"/>
      <c r="J785" s="10"/>
      <c r="K785" s="61"/>
      <c r="L785" s="435">
        <f t="shared" si="158"/>
        <v>30.446538999999998</v>
      </c>
      <c r="M785" s="436">
        <v>6000</v>
      </c>
      <c r="N785" s="423">
        <f t="shared" si="161"/>
        <v>182.67923400000001</v>
      </c>
      <c r="O785" s="12">
        <v>1</v>
      </c>
      <c r="P785" s="13">
        <v>1</v>
      </c>
      <c r="Q785" s="14">
        <f t="shared" si="162"/>
        <v>1</v>
      </c>
      <c r="R785" s="422">
        <f t="shared" si="163"/>
        <v>6</v>
      </c>
      <c r="S785" s="423">
        <f t="shared" si="164"/>
        <v>182.67923400000001</v>
      </c>
      <c r="T785" s="422">
        <f t="shared" si="165"/>
        <v>26.275564523113779</v>
      </c>
      <c r="U785" s="423">
        <f t="shared" si="166"/>
        <v>4.8000000000000007</v>
      </c>
      <c r="V785" s="317"/>
      <c r="W785" s="322">
        <f t="shared" si="159"/>
        <v>29.772694999999999</v>
      </c>
      <c r="X785" s="397">
        <f t="shared" si="160"/>
        <v>2.2132039375641344E-2</v>
      </c>
      <c r="Y785" s="398">
        <f t="shared" si="156"/>
        <v>30.109617</v>
      </c>
      <c r="Z785" s="396">
        <f t="shared" si="157"/>
        <v>1.1066019687820616E-2</v>
      </c>
    </row>
    <row r="786" spans="1:26" ht="15.75">
      <c r="A786" s="320"/>
      <c r="B786" s="24"/>
      <c r="C786" s="372" t="s">
        <v>152</v>
      </c>
      <c r="D786" s="10">
        <v>150</v>
      </c>
      <c r="E786" s="10" t="s">
        <v>14</v>
      </c>
      <c r="F786" s="10">
        <v>250</v>
      </c>
      <c r="G786" s="10" t="s">
        <v>14</v>
      </c>
      <c r="H786" s="10">
        <v>6</v>
      </c>
      <c r="I786" s="10"/>
      <c r="J786" s="10"/>
      <c r="K786" s="61"/>
      <c r="L786" s="435">
        <f t="shared" si="158"/>
        <v>36.307016159999996</v>
      </c>
      <c r="M786" s="436">
        <v>6000</v>
      </c>
      <c r="N786" s="423">
        <f t="shared" si="161"/>
        <v>217.84209695999996</v>
      </c>
      <c r="O786" s="12">
        <v>1</v>
      </c>
      <c r="P786" s="13">
        <v>1</v>
      </c>
      <c r="Q786" s="14">
        <f t="shared" si="162"/>
        <v>1</v>
      </c>
      <c r="R786" s="422">
        <f t="shared" si="163"/>
        <v>6</v>
      </c>
      <c r="S786" s="423">
        <f t="shared" si="164"/>
        <v>217.84209695999996</v>
      </c>
      <c r="T786" s="422">
        <f t="shared" si="165"/>
        <v>22.034308643665749</v>
      </c>
      <c r="U786" s="423">
        <f t="shared" si="166"/>
        <v>4.7999999999999989</v>
      </c>
      <c r="V786" s="317"/>
      <c r="W786" s="322">
        <f t="shared" si="159"/>
        <v>35.336680799999996</v>
      </c>
      <c r="X786" s="397">
        <f t="shared" si="160"/>
        <v>2.6725836012628124E-2</v>
      </c>
      <c r="Y786" s="398">
        <f t="shared" si="156"/>
        <v>35.82184848</v>
      </c>
      <c r="Z786" s="396">
        <f t="shared" si="157"/>
        <v>1.3362918006313951E-2</v>
      </c>
    </row>
    <row r="787" spans="1:26" ht="15.75">
      <c r="A787" s="320"/>
      <c r="B787" s="24"/>
      <c r="C787" s="372" t="s">
        <v>152</v>
      </c>
      <c r="D787" s="10">
        <v>150</v>
      </c>
      <c r="E787" s="10" t="s">
        <v>14</v>
      </c>
      <c r="F787" s="10">
        <v>250</v>
      </c>
      <c r="G787" s="10" t="s">
        <v>14</v>
      </c>
      <c r="H787" s="10">
        <v>8</v>
      </c>
      <c r="I787" s="10"/>
      <c r="J787" s="10"/>
      <c r="K787" s="61"/>
      <c r="L787" s="435">
        <f t="shared" si="158"/>
        <v>47.799139839999995</v>
      </c>
      <c r="M787" s="436">
        <v>6000</v>
      </c>
      <c r="N787" s="423">
        <f t="shared" si="161"/>
        <v>286.79483904</v>
      </c>
      <c r="O787" s="12">
        <v>1</v>
      </c>
      <c r="P787" s="13">
        <v>1</v>
      </c>
      <c r="Q787" s="14">
        <f t="shared" si="162"/>
        <v>1</v>
      </c>
      <c r="R787" s="422">
        <f t="shared" si="163"/>
        <v>6</v>
      </c>
      <c r="S787" s="423">
        <f t="shared" si="164"/>
        <v>286.79483904</v>
      </c>
      <c r="T787" s="422">
        <f t="shared" si="165"/>
        <v>16.736702850257821</v>
      </c>
      <c r="U787" s="423">
        <f t="shared" si="166"/>
        <v>4.8000000000000007</v>
      </c>
      <c r="V787" s="317"/>
      <c r="W787" s="322">
        <f t="shared" si="159"/>
        <v>46.074099199999999</v>
      </c>
      <c r="X787" s="397">
        <f t="shared" si="160"/>
        <v>3.6089365745373136E-2</v>
      </c>
      <c r="Y787" s="398">
        <f t="shared" si="156"/>
        <v>46.936619519999994</v>
      </c>
      <c r="Z787" s="396">
        <f t="shared" si="157"/>
        <v>1.8044682872686679E-2</v>
      </c>
    </row>
    <row r="788" spans="1:26" ht="15.75">
      <c r="A788" s="320"/>
      <c r="B788" s="24"/>
      <c r="C788" s="372" t="s">
        <v>152</v>
      </c>
      <c r="D788" s="10">
        <v>180</v>
      </c>
      <c r="E788" s="10" t="s">
        <v>14</v>
      </c>
      <c r="F788" s="10">
        <v>200</v>
      </c>
      <c r="G788" s="10" t="s">
        <v>14</v>
      </c>
      <c r="H788" s="10">
        <v>4</v>
      </c>
      <c r="I788" s="10"/>
      <c r="J788" s="10"/>
      <c r="K788" s="61"/>
      <c r="L788" s="435">
        <f t="shared" si="158"/>
        <v>23.253784960000001</v>
      </c>
      <c r="M788" s="436">
        <v>6000</v>
      </c>
      <c r="N788" s="423">
        <f t="shared" si="161"/>
        <v>139.52270976</v>
      </c>
      <c r="O788" s="12">
        <v>1</v>
      </c>
      <c r="P788" s="13">
        <v>1</v>
      </c>
      <c r="Q788" s="14">
        <f t="shared" si="162"/>
        <v>1</v>
      </c>
      <c r="R788" s="422">
        <f t="shared" si="163"/>
        <v>6</v>
      </c>
      <c r="S788" s="423">
        <f t="shared" si="164"/>
        <v>139.52270976</v>
      </c>
      <c r="T788" s="422">
        <f t="shared" si="165"/>
        <v>32.682851471591142</v>
      </c>
      <c r="U788" s="423">
        <f t="shared" si="166"/>
        <v>4.5599999999999996</v>
      </c>
      <c r="V788" s="317"/>
      <c r="W788" s="322">
        <f t="shared" si="159"/>
        <v>22.8225248</v>
      </c>
      <c r="X788" s="397">
        <f t="shared" si="160"/>
        <v>1.8545804940650834E-2</v>
      </c>
      <c r="Y788" s="398">
        <f t="shared" ref="Y788:Y795" si="167">(D788+F788-2*H788)*2*H788*7.85/1000-0.8584*3*H788*H788*7.85/1000</f>
        <v>23.03815488</v>
      </c>
      <c r="Z788" s="396">
        <f t="shared" ref="Z788:Z795" si="168">1-Y788/L788</f>
        <v>9.272902470325417E-3</v>
      </c>
    </row>
    <row r="789" spans="1:26" ht="15.75">
      <c r="A789" s="320"/>
      <c r="B789" s="24"/>
      <c r="C789" s="372" t="s">
        <v>152</v>
      </c>
      <c r="D789" s="10">
        <v>180</v>
      </c>
      <c r="E789" s="10" t="s">
        <v>14</v>
      </c>
      <c r="F789" s="10">
        <v>200</v>
      </c>
      <c r="G789" s="10" t="s">
        <v>14</v>
      </c>
      <c r="H789" s="10">
        <v>5</v>
      </c>
      <c r="I789" s="10"/>
      <c r="J789" s="10"/>
      <c r="K789" s="61"/>
      <c r="L789" s="435">
        <f t="shared" si="158"/>
        <v>28.876539000000001</v>
      </c>
      <c r="M789" s="436">
        <v>6000</v>
      </c>
      <c r="N789" s="423">
        <f t="shared" si="161"/>
        <v>173.25923399999999</v>
      </c>
      <c r="O789" s="12">
        <v>1</v>
      </c>
      <c r="P789" s="13">
        <v>1</v>
      </c>
      <c r="Q789" s="14">
        <f t="shared" si="162"/>
        <v>1</v>
      </c>
      <c r="R789" s="422">
        <f t="shared" si="163"/>
        <v>6</v>
      </c>
      <c r="S789" s="423">
        <f t="shared" si="164"/>
        <v>173.25923399999999</v>
      </c>
      <c r="T789" s="422">
        <f t="shared" si="165"/>
        <v>26.318943554835293</v>
      </c>
      <c r="U789" s="423">
        <f t="shared" si="166"/>
        <v>4.5599999999999996</v>
      </c>
      <c r="V789" s="317"/>
      <c r="W789" s="322">
        <f t="shared" si="159"/>
        <v>28.202695000000002</v>
      </c>
      <c r="X789" s="397">
        <f t="shared" si="160"/>
        <v>2.3335345001005758E-2</v>
      </c>
      <c r="Y789" s="398">
        <f t="shared" si="167"/>
        <v>28.539617000000003</v>
      </c>
      <c r="Z789" s="396">
        <f t="shared" si="168"/>
        <v>1.1667672500502824E-2</v>
      </c>
    </row>
    <row r="790" spans="1:26" ht="15.75">
      <c r="A790" s="320"/>
      <c r="B790" s="24"/>
      <c r="C790" s="372" t="s">
        <v>152</v>
      </c>
      <c r="D790" s="10">
        <v>180</v>
      </c>
      <c r="E790" s="10" t="s">
        <v>14</v>
      </c>
      <c r="F790" s="10">
        <v>200</v>
      </c>
      <c r="G790" s="10" t="s">
        <v>14</v>
      </c>
      <c r="H790" s="10">
        <v>6</v>
      </c>
      <c r="I790" s="10"/>
      <c r="J790" s="10"/>
      <c r="K790" s="61"/>
      <c r="L790" s="435">
        <f t="shared" ref="L790:L795" si="169">(D790+F790-2*H790)*2*H790*7.85/1000-0.8584*1*H790*H790*7.85/1000</f>
        <v>34.423016159999996</v>
      </c>
      <c r="M790" s="436">
        <v>6000</v>
      </c>
      <c r="N790" s="423">
        <f t="shared" si="161"/>
        <v>206.53809695999996</v>
      </c>
      <c r="O790" s="12">
        <v>1</v>
      </c>
      <c r="P790" s="13">
        <v>1</v>
      </c>
      <c r="Q790" s="14">
        <f t="shared" si="162"/>
        <v>1</v>
      </c>
      <c r="R790" s="422">
        <f t="shared" si="163"/>
        <v>6</v>
      </c>
      <c r="S790" s="423">
        <f t="shared" si="164"/>
        <v>206.53809695999996</v>
      </c>
      <c r="T790" s="422">
        <f t="shared" si="165"/>
        <v>22.078251262686567</v>
      </c>
      <c r="U790" s="423">
        <f t="shared" si="166"/>
        <v>4.5599999999999996</v>
      </c>
      <c r="V790" s="317"/>
      <c r="W790" s="322">
        <f t="shared" si="159"/>
        <v>33.452680799999996</v>
      </c>
      <c r="X790" s="397">
        <f t="shared" si="160"/>
        <v>2.8188563009407086E-2</v>
      </c>
      <c r="Y790" s="398">
        <f t="shared" si="167"/>
        <v>33.93784848</v>
      </c>
      <c r="Z790" s="396">
        <f t="shared" si="168"/>
        <v>1.4094281504703488E-2</v>
      </c>
    </row>
    <row r="791" spans="1:26" ht="15.75">
      <c r="A791" s="320"/>
      <c r="B791" s="24"/>
      <c r="C791" s="372" t="s">
        <v>152</v>
      </c>
      <c r="D791" s="10">
        <v>180</v>
      </c>
      <c r="E791" s="10" t="s">
        <v>14</v>
      </c>
      <c r="F791" s="10">
        <v>200</v>
      </c>
      <c r="G791" s="10" t="s">
        <v>14</v>
      </c>
      <c r="H791" s="10">
        <v>8</v>
      </c>
      <c r="I791" s="10"/>
      <c r="J791" s="10"/>
      <c r="K791" s="61"/>
      <c r="L791" s="435">
        <f t="shared" si="169"/>
        <v>45.287139840000002</v>
      </c>
      <c r="M791" s="436">
        <v>6000</v>
      </c>
      <c r="N791" s="423">
        <f t="shared" si="161"/>
        <v>271.72283904</v>
      </c>
      <c r="O791" s="12">
        <v>1</v>
      </c>
      <c r="P791" s="13">
        <v>1</v>
      </c>
      <c r="Q791" s="14">
        <f t="shared" si="162"/>
        <v>1</v>
      </c>
      <c r="R791" s="422">
        <f t="shared" si="163"/>
        <v>6</v>
      </c>
      <c r="S791" s="423">
        <f t="shared" si="164"/>
        <v>271.72283904</v>
      </c>
      <c r="T791" s="422">
        <f t="shared" si="165"/>
        <v>16.781806108424796</v>
      </c>
      <c r="U791" s="423">
        <f t="shared" si="166"/>
        <v>4.5599999999999987</v>
      </c>
      <c r="V791" s="317"/>
      <c r="W791" s="322">
        <f t="shared" si="159"/>
        <v>43.562099200000006</v>
      </c>
      <c r="X791" s="397">
        <f t="shared" si="160"/>
        <v>3.8091180986359108E-2</v>
      </c>
      <c r="Y791" s="398">
        <f t="shared" si="167"/>
        <v>44.42461952</v>
      </c>
      <c r="Z791" s="396">
        <f t="shared" si="168"/>
        <v>1.9045590493179665E-2</v>
      </c>
    </row>
    <row r="792" spans="1:26" ht="15.75">
      <c r="A792" s="320"/>
      <c r="B792" s="24"/>
      <c r="C792" s="372" t="s">
        <v>152</v>
      </c>
      <c r="D792" s="10">
        <v>180</v>
      </c>
      <c r="E792" s="10" t="s">
        <v>14</v>
      </c>
      <c r="F792" s="10">
        <v>220</v>
      </c>
      <c r="G792" s="10" t="s">
        <v>14</v>
      </c>
      <c r="H792" s="10">
        <v>4</v>
      </c>
      <c r="I792" s="10"/>
      <c r="J792" s="10"/>
      <c r="K792" s="61"/>
      <c r="L792" s="435">
        <f t="shared" si="169"/>
        <v>24.509784960000001</v>
      </c>
      <c r="M792" s="436">
        <v>6000</v>
      </c>
      <c r="N792" s="423">
        <f t="shared" si="161"/>
        <v>147.05870976</v>
      </c>
      <c r="O792" s="12">
        <v>1</v>
      </c>
      <c r="P792" s="13">
        <v>1</v>
      </c>
      <c r="Q792" s="14">
        <f t="shared" si="162"/>
        <v>1</v>
      </c>
      <c r="R792" s="422">
        <f t="shared" si="163"/>
        <v>6</v>
      </c>
      <c r="S792" s="423">
        <f t="shared" si="164"/>
        <v>147.05870976</v>
      </c>
      <c r="T792" s="422">
        <f t="shared" si="165"/>
        <v>32.640025251368016</v>
      </c>
      <c r="U792" s="423">
        <f t="shared" si="166"/>
        <v>4.8</v>
      </c>
      <c r="V792" s="317"/>
      <c r="W792" s="322">
        <f t="shared" si="159"/>
        <v>24.0785248</v>
      </c>
      <c r="X792" s="397">
        <f t="shared" si="160"/>
        <v>1.7595428140386282E-2</v>
      </c>
      <c r="Y792" s="398">
        <f t="shared" si="167"/>
        <v>24.294154880000001</v>
      </c>
      <c r="Z792" s="396">
        <f t="shared" si="168"/>
        <v>8.7977140701931411E-3</v>
      </c>
    </row>
    <row r="793" spans="1:26" ht="15.75">
      <c r="A793" s="320"/>
      <c r="B793" s="24"/>
      <c r="C793" s="372" t="s">
        <v>152</v>
      </c>
      <c r="D793" s="10">
        <v>180</v>
      </c>
      <c r="E793" s="10" t="s">
        <v>14</v>
      </c>
      <c r="F793" s="10">
        <v>220</v>
      </c>
      <c r="G793" s="10" t="s">
        <v>14</v>
      </c>
      <c r="H793" s="10">
        <v>5</v>
      </c>
      <c r="I793" s="10"/>
      <c r="J793" s="10"/>
      <c r="K793" s="61"/>
      <c r="L793" s="435">
        <f t="shared" si="169"/>
        <v>30.446538999999998</v>
      </c>
      <c r="M793" s="436">
        <v>6000</v>
      </c>
      <c r="N793" s="423">
        <f t="shared" si="161"/>
        <v>182.67923400000001</v>
      </c>
      <c r="O793" s="12">
        <v>1</v>
      </c>
      <c r="P793" s="13">
        <v>1</v>
      </c>
      <c r="Q793" s="14">
        <f t="shared" si="162"/>
        <v>1</v>
      </c>
      <c r="R793" s="422">
        <f t="shared" si="163"/>
        <v>6</v>
      </c>
      <c r="S793" s="423">
        <f t="shared" si="164"/>
        <v>182.67923400000001</v>
      </c>
      <c r="T793" s="422">
        <f t="shared" si="165"/>
        <v>26.275564523113779</v>
      </c>
      <c r="U793" s="423">
        <f t="shared" si="166"/>
        <v>4.8000000000000007</v>
      </c>
      <c r="V793" s="317"/>
      <c r="W793" s="322">
        <f t="shared" si="159"/>
        <v>29.772694999999999</v>
      </c>
      <c r="X793" s="397">
        <f t="shared" si="160"/>
        <v>2.2132039375641344E-2</v>
      </c>
      <c r="Y793" s="398">
        <f t="shared" si="167"/>
        <v>30.109617</v>
      </c>
      <c r="Z793" s="396">
        <f t="shared" si="168"/>
        <v>1.1066019687820616E-2</v>
      </c>
    </row>
    <row r="794" spans="1:26" ht="15.75">
      <c r="A794" s="320"/>
      <c r="B794" s="24"/>
      <c r="C794" s="372" t="s">
        <v>152</v>
      </c>
      <c r="D794" s="10">
        <v>180</v>
      </c>
      <c r="E794" s="10" t="s">
        <v>14</v>
      </c>
      <c r="F794" s="10">
        <v>220</v>
      </c>
      <c r="G794" s="10" t="s">
        <v>14</v>
      </c>
      <c r="H794" s="10">
        <v>6</v>
      </c>
      <c r="I794" s="10"/>
      <c r="J794" s="10"/>
      <c r="K794" s="61"/>
      <c r="L794" s="435">
        <f t="shared" si="169"/>
        <v>36.307016159999996</v>
      </c>
      <c r="M794" s="436">
        <v>6000</v>
      </c>
      <c r="N794" s="423">
        <f t="shared" si="161"/>
        <v>217.84209695999996</v>
      </c>
      <c r="O794" s="12">
        <v>1</v>
      </c>
      <c r="P794" s="13">
        <v>1</v>
      </c>
      <c r="Q794" s="14">
        <f t="shared" si="162"/>
        <v>1</v>
      </c>
      <c r="R794" s="422">
        <f t="shared" si="163"/>
        <v>6</v>
      </c>
      <c r="S794" s="423">
        <f t="shared" si="164"/>
        <v>217.84209695999996</v>
      </c>
      <c r="T794" s="422">
        <f t="shared" si="165"/>
        <v>22.034308643665749</v>
      </c>
      <c r="U794" s="423">
        <f t="shared" si="166"/>
        <v>4.7999999999999989</v>
      </c>
      <c r="V794" s="317"/>
      <c r="W794" s="322">
        <f t="shared" si="159"/>
        <v>35.336680799999996</v>
      </c>
      <c r="X794" s="397">
        <f t="shared" si="160"/>
        <v>2.6725836012628124E-2</v>
      </c>
      <c r="Y794" s="398">
        <f t="shared" si="167"/>
        <v>35.82184848</v>
      </c>
      <c r="Z794" s="396">
        <f t="shared" si="168"/>
        <v>1.3362918006313951E-2</v>
      </c>
    </row>
    <row r="795" spans="1:26" ht="16.5" thickBot="1">
      <c r="A795" s="321"/>
      <c r="B795" s="131"/>
      <c r="C795" s="391" t="s">
        <v>152</v>
      </c>
      <c r="D795" s="112">
        <v>180</v>
      </c>
      <c r="E795" s="112" t="s">
        <v>14</v>
      </c>
      <c r="F795" s="112">
        <v>220</v>
      </c>
      <c r="G795" s="112" t="s">
        <v>14</v>
      </c>
      <c r="H795" s="112">
        <v>8</v>
      </c>
      <c r="I795" s="112"/>
      <c r="J795" s="112"/>
      <c r="K795" s="170"/>
      <c r="L795" s="484">
        <f t="shared" si="169"/>
        <v>47.799139839999995</v>
      </c>
      <c r="M795" s="452">
        <v>6000</v>
      </c>
      <c r="N795" s="461">
        <f t="shared" si="161"/>
        <v>286.79483904</v>
      </c>
      <c r="O795" s="114">
        <v>1</v>
      </c>
      <c r="P795" s="115">
        <v>1</v>
      </c>
      <c r="Q795" s="130">
        <f t="shared" si="162"/>
        <v>1</v>
      </c>
      <c r="R795" s="480">
        <f t="shared" si="163"/>
        <v>6</v>
      </c>
      <c r="S795" s="461">
        <f t="shared" si="164"/>
        <v>286.79483904</v>
      </c>
      <c r="T795" s="480">
        <f t="shared" si="165"/>
        <v>16.736702850257821</v>
      </c>
      <c r="U795" s="461">
        <f t="shared" si="166"/>
        <v>4.8000000000000007</v>
      </c>
      <c r="V795" s="301"/>
      <c r="W795" s="322">
        <f t="shared" si="159"/>
        <v>46.074099199999999</v>
      </c>
      <c r="X795" s="397">
        <f t="shared" si="160"/>
        <v>3.6089365745373136E-2</v>
      </c>
      <c r="Y795" s="398">
        <f t="shared" si="167"/>
        <v>46.936619519999994</v>
      </c>
      <c r="Z795" s="396">
        <f t="shared" si="168"/>
        <v>1.8044682872686679E-2</v>
      </c>
    </row>
    <row r="796" spans="1:26">
      <c r="B796" s="8"/>
      <c r="X796" s="396">
        <f>AVERAGE(X773:X795)</f>
        <v>2.6750562589333185E-2</v>
      </c>
      <c r="Z796" s="396">
        <f>AVERAGE(Z773:Z795)</f>
        <v>1.3375281294666586E-2</v>
      </c>
    </row>
    <row r="797" spans="1:26">
      <c r="B797" s="8"/>
    </row>
    <row r="798" spans="1:26">
      <c r="B798" s="8"/>
    </row>
    <row r="799" spans="1:26">
      <c r="B799" s="8"/>
    </row>
    <row r="800" spans="1:26">
      <c r="B800" s="8"/>
    </row>
  </sheetData>
  <autoFilter ref="C3:H795"/>
  <mergeCells count="2">
    <mergeCell ref="A1:V1"/>
    <mergeCell ref="D2:K2"/>
  </mergeCells>
  <phoneticPr fontId="3" type="noConversion"/>
  <printOptions horizontalCentered="1"/>
  <pageMargins left="0.23622047244094491" right="0.27559055118110237" top="0.43307086614173229" bottom="0.39370078740157483" header="0.23622047244094491" footer="0.15748031496062992"/>
  <pageSetup paperSize="9" orientation="landscape" horizontalDpi="4294967293" verticalDpi="4294967293" r:id="rId1"/>
  <headerFooter alignWithMargins="0">
    <oddHeader>&amp;L&amp;"Times New Roman,常规"&amp;F</oddHeader>
    <oddFooter>&amp;C第 &amp;P 页，共 &amp;N 页&amp;R&amp;"Times New Roman,常规"&amp;D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19</vt:i4>
      </vt:variant>
    </vt:vector>
  </HeadingPairs>
  <TitlesOfParts>
    <vt:vector size="32" baseType="lpstr">
      <vt:lpstr>钢材预算</vt:lpstr>
      <vt:lpstr>折边板材预算</vt:lpstr>
      <vt:lpstr>玻璃预算</vt:lpstr>
      <vt:lpstr>不锈钢预算</vt:lpstr>
      <vt:lpstr>表格</vt:lpstr>
      <vt:lpstr>普通型钢</vt:lpstr>
      <vt:lpstr>轻型型钢</vt:lpstr>
      <vt:lpstr>大通H钢</vt:lpstr>
      <vt:lpstr>常用方管</vt:lpstr>
      <vt:lpstr>花纹钢板</vt:lpstr>
      <vt:lpstr>钢板网</vt:lpstr>
      <vt:lpstr>马钢热轧H钢</vt:lpstr>
      <vt:lpstr>山东莱钢</vt:lpstr>
      <vt:lpstr>表格!Print_Area</vt:lpstr>
      <vt:lpstr>玻璃预算!Print_Area</vt:lpstr>
      <vt:lpstr>不锈钢预算!Print_Area</vt:lpstr>
      <vt:lpstr>常用方管!Print_Area</vt:lpstr>
      <vt:lpstr>大通H钢!Print_Area</vt:lpstr>
      <vt:lpstr>钢板网!Print_Area</vt:lpstr>
      <vt:lpstr>钢材预算!Print_Area</vt:lpstr>
      <vt:lpstr>花纹钢板!Print_Area</vt:lpstr>
      <vt:lpstr>马钢热轧H钢!Print_Area</vt:lpstr>
      <vt:lpstr>普通型钢!Print_Area</vt:lpstr>
      <vt:lpstr>轻型型钢!Print_Area</vt:lpstr>
      <vt:lpstr>山东莱钢!Print_Area</vt:lpstr>
      <vt:lpstr>常用方管!Print_Titles</vt:lpstr>
      <vt:lpstr>大通H钢!Print_Titles</vt:lpstr>
      <vt:lpstr>钢板网!Print_Titles</vt:lpstr>
      <vt:lpstr>马钢热轧H钢!Print_Titles</vt:lpstr>
      <vt:lpstr>普通型钢!Print_Titles</vt:lpstr>
      <vt:lpstr>轻型型钢!Print_Titles</vt:lpstr>
      <vt:lpstr>山东莱钢!Print_Titles</vt:lpstr>
    </vt:vector>
  </TitlesOfParts>
  <Company>tsl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ssgw02</cp:lastModifiedBy>
  <cp:lastPrinted>2005-05-17T05:04:30Z</cp:lastPrinted>
  <dcterms:created xsi:type="dcterms:W3CDTF">2004-04-07T03:54:41Z</dcterms:created>
  <dcterms:modified xsi:type="dcterms:W3CDTF">2018-12-01T08:48:41Z</dcterms:modified>
</cp:coreProperties>
</file>