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5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6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360" yWindow="105" windowWidth="18780" windowHeight="9540" tabRatio="735" activeTab="2"/>
  </bookViews>
  <sheets>
    <sheet name="工作表目录" sheetId="23" r:id="rId1"/>
    <sheet name="钢材规格" sheetId="7" r:id="rId2"/>
    <sheet name="型材计算式" sheetId="8" r:id="rId3"/>
    <sheet name="H型钢" sheetId="1" r:id="rId4"/>
    <sheet name="T型钢" sheetId="2" r:id="rId5"/>
    <sheet name="热轧型钢" sheetId="3" r:id="rId6"/>
    <sheet name="薄壁型钢" sheetId="4" r:id="rId7"/>
    <sheet name="园钢" sheetId="10" r:id="rId8"/>
    <sheet name="扁钢" sheetId="11" r:id="rId9"/>
    <sheet name="板材" sheetId="12" r:id="rId10"/>
    <sheet name="方钢" sheetId="13" r:id="rId11"/>
    <sheet name="六角钢" sheetId="14" r:id="rId12"/>
    <sheet name="螺纹钢" sheetId="15" r:id="rId13"/>
    <sheet name="花纹钢板" sheetId="17" r:id="rId14"/>
    <sheet name="钢丝网" sheetId="18" r:id="rId15"/>
    <sheet name="钢丝" sheetId="19" r:id="rId16"/>
    <sheet name="钢丝类" sheetId="20" r:id="rId17"/>
    <sheet name="钢板网" sheetId="21" r:id="rId18"/>
    <sheet name="瓦楞铁皮" sheetId="22" r:id="rId19"/>
    <sheet name="Sheet1" sheetId="9" r:id="rId20"/>
    <sheet name="Macro1" sheetId="5" state="hidden" r:id="rId21"/>
  </sheets>
  <definedNames>
    <definedName name="Z_F69A3AA6_F756_4F68_B42C_2EB1B5238685_.wvu.Cols" localSheetId="3" hidden="1">H型钢!$P:$AC</definedName>
    <definedName name="Z_F69A3AA6_F756_4F68_B42C_2EB1B5238685_.wvu.Cols" localSheetId="4" hidden="1">T型钢!$P:$AC</definedName>
    <definedName name="Z_F69A3AA6_F756_4F68_B42C_2EB1B5238685_.wvu.Cols" localSheetId="6" hidden="1">薄壁型钢!$Z:$CN</definedName>
    <definedName name="Z_F69A3AA6_F756_4F68_B42C_2EB1B5238685_.wvu.Cols" localSheetId="5" hidden="1">热轧型钢!$Z:$DL</definedName>
  </definedNames>
  <calcPr calcId="145621"/>
</workbook>
</file>

<file path=xl/calcChain.xml><?xml version="1.0" encoding="utf-8"?>
<calcChain xmlns="http://schemas.openxmlformats.org/spreadsheetml/2006/main">
  <c r="H37" i="19" l="1"/>
  <c r="G37" i="19"/>
  <c r="H36" i="19"/>
  <c r="G36" i="19"/>
  <c r="H35" i="19"/>
  <c r="G35" i="19"/>
  <c r="H34" i="19"/>
  <c r="G34" i="19"/>
  <c r="H33" i="19"/>
  <c r="G33" i="19"/>
  <c r="H32" i="19"/>
  <c r="G32" i="19"/>
  <c r="H31" i="19"/>
  <c r="G31" i="19"/>
  <c r="H30" i="19"/>
  <c r="G30" i="19"/>
  <c r="H29" i="19"/>
  <c r="G29" i="19"/>
  <c r="H28" i="19"/>
  <c r="G28" i="19"/>
  <c r="H27" i="19"/>
  <c r="G27" i="19"/>
  <c r="H26" i="19"/>
  <c r="G26" i="19"/>
  <c r="H25" i="19"/>
  <c r="G25" i="19"/>
  <c r="H24" i="19"/>
  <c r="G24" i="19"/>
  <c r="H23" i="19"/>
  <c r="G23" i="19"/>
  <c r="H22" i="19"/>
  <c r="G22" i="19"/>
  <c r="H21" i="19"/>
  <c r="G21" i="19"/>
  <c r="H20" i="19"/>
  <c r="G20" i="19"/>
  <c r="H19" i="19"/>
  <c r="G19" i="19"/>
  <c r="H18" i="19"/>
  <c r="G18" i="19"/>
  <c r="H17" i="19"/>
  <c r="G17" i="19"/>
  <c r="H16" i="19"/>
  <c r="G16" i="19"/>
  <c r="H15" i="19"/>
  <c r="G15" i="19"/>
  <c r="H14" i="19"/>
  <c r="G14" i="19"/>
  <c r="H13" i="19"/>
  <c r="G13" i="19"/>
  <c r="H12" i="19"/>
  <c r="G12" i="19"/>
  <c r="H11" i="19"/>
  <c r="G11" i="19"/>
  <c r="H10" i="19"/>
  <c r="G10" i="19"/>
  <c r="H9" i="19"/>
  <c r="G9" i="19"/>
  <c r="H8" i="19"/>
  <c r="G8" i="19"/>
  <c r="H7" i="19"/>
  <c r="G7" i="19"/>
  <c r="H6" i="19"/>
  <c r="G6" i="19"/>
  <c r="G101" i="18"/>
  <c r="F101" i="18"/>
  <c r="G100" i="18"/>
  <c r="F100" i="18"/>
  <c r="G99" i="18"/>
  <c r="F99" i="18"/>
  <c r="G98" i="18"/>
  <c r="F98" i="18"/>
  <c r="G97" i="18"/>
  <c r="F97" i="18"/>
  <c r="G96" i="18"/>
  <c r="F96" i="18"/>
  <c r="G95" i="18"/>
  <c r="F95" i="18"/>
  <c r="G94" i="18"/>
  <c r="F94" i="18"/>
  <c r="G93" i="18"/>
  <c r="F93" i="18"/>
  <c r="G92" i="18"/>
  <c r="F92" i="18"/>
  <c r="G91" i="18"/>
  <c r="F91" i="18"/>
  <c r="G90" i="18"/>
  <c r="F90" i="18"/>
  <c r="G89" i="18"/>
  <c r="F89" i="18"/>
  <c r="G88" i="18"/>
  <c r="F88" i="18"/>
  <c r="G87" i="18"/>
  <c r="F87" i="18"/>
  <c r="G86" i="18"/>
  <c r="F86" i="18"/>
  <c r="G85" i="18"/>
  <c r="F85" i="18"/>
  <c r="G84" i="18"/>
  <c r="F84" i="18"/>
  <c r="G83" i="18"/>
  <c r="F83" i="18"/>
  <c r="G82" i="18"/>
  <c r="F82" i="18"/>
  <c r="G81" i="18"/>
  <c r="F81" i="18"/>
  <c r="G80" i="18"/>
  <c r="F80" i="18"/>
  <c r="G79" i="18"/>
  <c r="F79" i="18"/>
  <c r="G78" i="18"/>
  <c r="F78" i="18"/>
  <c r="G77" i="18"/>
  <c r="F77" i="18"/>
  <c r="G76" i="18"/>
  <c r="F76" i="18"/>
  <c r="G75" i="18"/>
  <c r="F75" i="18"/>
  <c r="G74" i="18"/>
  <c r="F74" i="18"/>
  <c r="G73" i="18"/>
  <c r="F73" i="18"/>
  <c r="G72" i="18"/>
  <c r="F72" i="18"/>
  <c r="G71" i="18"/>
  <c r="F71" i="18"/>
  <c r="G70" i="18"/>
  <c r="F70" i="18"/>
  <c r="G69" i="18"/>
  <c r="F69" i="18"/>
  <c r="G68" i="18"/>
  <c r="F68" i="18"/>
  <c r="G67" i="18"/>
  <c r="F67" i="18"/>
  <c r="G66" i="18"/>
  <c r="F66" i="18"/>
  <c r="G65" i="18"/>
  <c r="F65" i="18"/>
  <c r="G64" i="18"/>
  <c r="F64" i="18"/>
  <c r="G63" i="18"/>
  <c r="F63" i="18"/>
  <c r="G62" i="18"/>
  <c r="F62" i="18"/>
  <c r="G61" i="18"/>
  <c r="F61" i="18"/>
  <c r="G60" i="18"/>
  <c r="F60" i="18"/>
  <c r="G59" i="18"/>
  <c r="F59" i="18"/>
  <c r="G58" i="18"/>
  <c r="F58" i="18"/>
  <c r="G57" i="18"/>
  <c r="F57" i="18"/>
  <c r="G56" i="18"/>
  <c r="F56" i="18"/>
  <c r="G55" i="18"/>
  <c r="F55" i="18"/>
  <c r="G54" i="18"/>
  <c r="F54" i="18"/>
  <c r="G53" i="18"/>
  <c r="F53" i="18"/>
  <c r="G52" i="18"/>
  <c r="F52" i="18"/>
  <c r="G51" i="18"/>
  <c r="F51" i="18"/>
  <c r="G50" i="18"/>
  <c r="F50" i="18"/>
  <c r="G49" i="18"/>
  <c r="F49" i="18"/>
  <c r="G48" i="18"/>
  <c r="F48" i="18"/>
  <c r="G47" i="18"/>
  <c r="F47" i="18"/>
  <c r="G46" i="18"/>
  <c r="F46" i="18"/>
  <c r="G45" i="18"/>
  <c r="F45" i="18"/>
  <c r="G44" i="18"/>
  <c r="F44" i="18"/>
  <c r="G43" i="18"/>
  <c r="F43" i="18"/>
  <c r="G42" i="18"/>
  <c r="F42" i="18"/>
  <c r="G41" i="18"/>
  <c r="F41" i="18"/>
  <c r="G40" i="18"/>
  <c r="F40" i="18"/>
  <c r="G39" i="18"/>
  <c r="F39" i="18"/>
  <c r="G38" i="18"/>
  <c r="F38" i="18"/>
  <c r="G37" i="18"/>
  <c r="F37" i="18"/>
  <c r="G36" i="18"/>
  <c r="F36" i="18"/>
  <c r="G35" i="18"/>
  <c r="F35" i="18"/>
  <c r="G34" i="18"/>
  <c r="F34" i="18"/>
  <c r="G33" i="18"/>
  <c r="F33" i="18"/>
  <c r="G32" i="18"/>
  <c r="F32" i="18"/>
  <c r="G31" i="18"/>
  <c r="F31" i="18"/>
  <c r="G30" i="18"/>
  <c r="F30" i="18"/>
  <c r="G29" i="18"/>
  <c r="F29" i="18"/>
  <c r="G28" i="18"/>
  <c r="F28" i="18"/>
  <c r="G27" i="18"/>
  <c r="F27" i="18"/>
  <c r="G26" i="18"/>
  <c r="F26" i="18"/>
  <c r="G25" i="18"/>
  <c r="F25" i="18"/>
  <c r="G24" i="18"/>
  <c r="F24" i="18"/>
  <c r="G23" i="18"/>
  <c r="F23" i="18"/>
  <c r="G22" i="18"/>
  <c r="F22" i="18"/>
  <c r="G21" i="18"/>
  <c r="F21" i="18"/>
  <c r="G20" i="18"/>
  <c r="F20" i="18"/>
  <c r="G19" i="18"/>
  <c r="F19" i="18"/>
  <c r="G18" i="18"/>
  <c r="F18" i="18"/>
  <c r="G17" i="18"/>
  <c r="F17" i="18"/>
  <c r="G16" i="18"/>
  <c r="F16" i="18"/>
  <c r="G15" i="18"/>
  <c r="F15" i="18"/>
  <c r="G14" i="18"/>
  <c r="F14" i="18"/>
  <c r="G13" i="18"/>
  <c r="F13" i="18"/>
  <c r="G12" i="18"/>
  <c r="F12" i="18"/>
  <c r="G11" i="18"/>
  <c r="F11" i="18"/>
  <c r="G10" i="18"/>
  <c r="F10" i="18"/>
  <c r="G9" i="18"/>
  <c r="F9" i="18"/>
  <c r="G8" i="18"/>
  <c r="F8" i="18"/>
  <c r="G7" i="18"/>
  <c r="F7" i="18"/>
  <c r="G6" i="18"/>
  <c r="F6" i="18"/>
  <c r="G20" i="15"/>
  <c r="F20" i="15"/>
  <c r="G19" i="15"/>
  <c r="F19" i="15"/>
  <c r="G18" i="15"/>
  <c r="F18" i="15"/>
  <c r="G17" i="15"/>
  <c r="F17" i="15"/>
  <c r="G16" i="15"/>
  <c r="F16" i="15"/>
  <c r="G15" i="15"/>
  <c r="F15" i="15"/>
  <c r="G14" i="15"/>
  <c r="F14" i="15"/>
  <c r="G13" i="15"/>
  <c r="F13" i="15"/>
  <c r="G12" i="15"/>
  <c r="F12" i="15"/>
  <c r="G11" i="15"/>
  <c r="F11" i="15"/>
  <c r="G10" i="15"/>
  <c r="F10" i="15"/>
  <c r="G9" i="15"/>
  <c r="F9" i="15"/>
  <c r="G8" i="15"/>
  <c r="F8" i="15"/>
  <c r="G7" i="15"/>
  <c r="F7" i="15"/>
  <c r="G6" i="15"/>
  <c r="F6" i="15"/>
  <c r="G5" i="15"/>
  <c r="G21" i="15"/>
  <c r="F5" i="15"/>
  <c r="K43" i="14"/>
  <c r="J43" i="14"/>
  <c r="I43" i="14"/>
  <c r="H43" i="14"/>
  <c r="K42" i="14"/>
  <c r="J42" i="14"/>
  <c r="I42" i="14"/>
  <c r="H42" i="14"/>
  <c r="K41" i="14"/>
  <c r="J41" i="14"/>
  <c r="I41" i="14"/>
  <c r="H41" i="14"/>
  <c r="K40" i="14"/>
  <c r="J40" i="14"/>
  <c r="I40" i="14"/>
  <c r="H40" i="14"/>
  <c r="K39" i="14"/>
  <c r="J39" i="14"/>
  <c r="I39" i="14"/>
  <c r="H39" i="14"/>
  <c r="K38" i="14"/>
  <c r="J38" i="14"/>
  <c r="I38" i="14"/>
  <c r="H38" i="14"/>
  <c r="K37" i="14"/>
  <c r="J37" i="14"/>
  <c r="I37" i="14"/>
  <c r="H37" i="14"/>
  <c r="K36" i="14"/>
  <c r="J36" i="14"/>
  <c r="I36" i="14"/>
  <c r="H36" i="14"/>
  <c r="K35" i="14"/>
  <c r="J35" i="14"/>
  <c r="I35" i="14"/>
  <c r="H35" i="14"/>
  <c r="K34" i="14"/>
  <c r="J34" i="14"/>
  <c r="I34" i="14"/>
  <c r="H34" i="14"/>
  <c r="K33" i="14"/>
  <c r="J33" i="14"/>
  <c r="I33" i="14"/>
  <c r="H33" i="14"/>
  <c r="K32" i="14"/>
  <c r="J32" i="14"/>
  <c r="I32" i="14"/>
  <c r="H32" i="14"/>
  <c r="K31" i="14"/>
  <c r="J31" i="14"/>
  <c r="I31" i="14"/>
  <c r="H31" i="14"/>
  <c r="K30" i="14"/>
  <c r="J30" i="14"/>
  <c r="I30" i="14"/>
  <c r="H30" i="14"/>
  <c r="K29" i="14"/>
  <c r="J29" i="14"/>
  <c r="I29" i="14"/>
  <c r="H29" i="14"/>
  <c r="K28" i="14"/>
  <c r="J28" i="14"/>
  <c r="I28" i="14"/>
  <c r="H28" i="14"/>
  <c r="K27" i="14"/>
  <c r="J27" i="14"/>
  <c r="I27" i="14"/>
  <c r="H27" i="14"/>
  <c r="K26" i="14"/>
  <c r="J26" i="14"/>
  <c r="I26" i="14"/>
  <c r="H26" i="14"/>
  <c r="K25" i="14"/>
  <c r="J25" i="14"/>
  <c r="I25" i="14"/>
  <c r="H25" i="14"/>
  <c r="K24" i="14"/>
  <c r="J24" i="14"/>
  <c r="I24" i="14"/>
  <c r="H24" i="14"/>
  <c r="K23" i="14"/>
  <c r="J23" i="14"/>
  <c r="I23" i="14"/>
  <c r="H23" i="14"/>
  <c r="K22" i="14"/>
  <c r="J22" i="14"/>
  <c r="I22" i="14"/>
  <c r="H22" i="14"/>
  <c r="K21" i="14"/>
  <c r="J21" i="14"/>
  <c r="I21" i="14"/>
  <c r="H21" i="14"/>
  <c r="K20" i="14"/>
  <c r="J20" i="14"/>
  <c r="I20" i="14"/>
  <c r="H20" i="14"/>
  <c r="K19" i="14"/>
  <c r="J19" i="14"/>
  <c r="I19" i="14"/>
  <c r="H19" i="14"/>
  <c r="K18" i="14"/>
  <c r="J18" i="14"/>
  <c r="I18" i="14"/>
  <c r="H18" i="14"/>
  <c r="K17" i="14"/>
  <c r="J17" i="14"/>
  <c r="I17" i="14"/>
  <c r="H17" i="14"/>
  <c r="K16" i="14"/>
  <c r="J16" i="14"/>
  <c r="I16" i="14"/>
  <c r="H16" i="14"/>
  <c r="K15" i="14"/>
  <c r="J15" i="14"/>
  <c r="I15" i="14"/>
  <c r="H15" i="14"/>
  <c r="K14" i="14"/>
  <c r="J14" i="14"/>
  <c r="I14" i="14"/>
  <c r="H14" i="14"/>
  <c r="K13" i="14"/>
  <c r="J13" i="14"/>
  <c r="I13" i="14"/>
  <c r="H13" i="14"/>
  <c r="K12" i="14"/>
  <c r="J12" i="14"/>
  <c r="I12" i="14"/>
  <c r="H12" i="14"/>
  <c r="K11" i="14"/>
  <c r="J11" i="14"/>
  <c r="I11" i="14"/>
  <c r="H11" i="14"/>
  <c r="K10" i="14"/>
  <c r="J10" i="14"/>
  <c r="I10" i="14"/>
  <c r="H10" i="14"/>
  <c r="K9" i="14"/>
  <c r="J9" i="14"/>
  <c r="I9" i="14"/>
  <c r="H9" i="14"/>
  <c r="K8" i="14"/>
  <c r="J8" i="14"/>
  <c r="I8" i="14"/>
  <c r="H8" i="14"/>
  <c r="K7" i="14"/>
  <c r="J7" i="14"/>
  <c r="I7" i="14"/>
  <c r="H7" i="14"/>
  <c r="K6" i="14"/>
  <c r="J6" i="14"/>
  <c r="I6" i="14"/>
  <c r="H6" i="14"/>
  <c r="K5" i="14"/>
  <c r="K44" i="14" s="1"/>
  <c r="J5" i="14"/>
  <c r="J44" i="14" s="1"/>
  <c r="I5" i="14"/>
  <c r="H5" i="14"/>
  <c r="G59" i="13"/>
  <c r="F59" i="13"/>
  <c r="G58" i="13"/>
  <c r="F58" i="13"/>
  <c r="G57" i="13"/>
  <c r="F57" i="13"/>
  <c r="G56" i="13"/>
  <c r="F56" i="13"/>
  <c r="G55" i="13"/>
  <c r="F55" i="13"/>
  <c r="G54" i="13"/>
  <c r="F54" i="13"/>
  <c r="G53" i="13"/>
  <c r="F53" i="13"/>
  <c r="G52" i="13"/>
  <c r="F52" i="13"/>
  <c r="G51" i="13"/>
  <c r="F51" i="13"/>
  <c r="G50" i="13"/>
  <c r="F50" i="13"/>
  <c r="G49" i="13"/>
  <c r="F49" i="13"/>
  <c r="G48" i="13"/>
  <c r="F48" i="13"/>
  <c r="G47" i="13"/>
  <c r="F47" i="13"/>
  <c r="G46" i="13"/>
  <c r="F46" i="13"/>
  <c r="G45" i="13"/>
  <c r="F45" i="13"/>
  <c r="G44" i="13"/>
  <c r="F44" i="13"/>
  <c r="G43" i="13"/>
  <c r="F43" i="13"/>
  <c r="G42" i="13"/>
  <c r="F42" i="13"/>
  <c r="G41" i="13"/>
  <c r="F41" i="13"/>
  <c r="G40" i="13"/>
  <c r="F40" i="13"/>
  <c r="G39" i="13"/>
  <c r="F39" i="13"/>
  <c r="G38" i="13"/>
  <c r="F38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4" i="13"/>
  <c r="F24" i="13"/>
  <c r="G23" i="13"/>
  <c r="F23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5" i="13"/>
  <c r="F15" i="13"/>
  <c r="G14" i="13"/>
  <c r="F14" i="13"/>
  <c r="G13" i="13"/>
  <c r="F13" i="13"/>
  <c r="G12" i="13"/>
  <c r="F12" i="13"/>
  <c r="G11" i="13"/>
  <c r="F11" i="13"/>
  <c r="G10" i="13"/>
  <c r="F10" i="13"/>
  <c r="G9" i="13"/>
  <c r="F9" i="13"/>
  <c r="G8" i="13"/>
  <c r="F8" i="13"/>
  <c r="G7" i="13"/>
  <c r="F7" i="13"/>
  <c r="G6" i="13"/>
  <c r="F6" i="13"/>
  <c r="G5" i="13"/>
  <c r="G60" i="13" s="1"/>
  <c r="F5" i="13"/>
  <c r="K73" i="12"/>
  <c r="J73" i="12"/>
  <c r="E73" i="12"/>
  <c r="F73" i="12"/>
  <c r="D73" i="12"/>
  <c r="K72" i="12"/>
  <c r="L72" i="12" s="1"/>
  <c r="F72" i="12"/>
  <c r="E72" i="12"/>
  <c r="D72" i="12"/>
  <c r="K71" i="12"/>
  <c r="J71" i="12"/>
  <c r="E71" i="12"/>
  <c r="K70" i="12"/>
  <c r="L70" i="12" s="1"/>
  <c r="F70" i="12"/>
  <c r="E70" i="12"/>
  <c r="D70" i="12"/>
  <c r="K69" i="12"/>
  <c r="J69" i="12"/>
  <c r="E69" i="12"/>
  <c r="K68" i="12"/>
  <c r="L68" i="12" s="1"/>
  <c r="F68" i="12"/>
  <c r="E68" i="12"/>
  <c r="D68" i="12"/>
  <c r="K67" i="12"/>
  <c r="J67" i="12"/>
  <c r="E67" i="12"/>
  <c r="K66" i="12"/>
  <c r="L66" i="12" s="1"/>
  <c r="F66" i="12"/>
  <c r="E66" i="12"/>
  <c r="D66" i="12"/>
  <c r="K65" i="12"/>
  <c r="J65" i="12"/>
  <c r="E65" i="12"/>
  <c r="K64" i="12"/>
  <c r="L64" i="12" s="1"/>
  <c r="F64" i="12"/>
  <c r="E64" i="12"/>
  <c r="D64" i="12"/>
  <c r="K63" i="12"/>
  <c r="J63" i="12"/>
  <c r="E63" i="12"/>
  <c r="K62" i="12"/>
  <c r="L62" i="12" s="1"/>
  <c r="F62" i="12"/>
  <c r="E62" i="12"/>
  <c r="D62" i="12"/>
  <c r="K61" i="12"/>
  <c r="J61" i="12"/>
  <c r="E61" i="12"/>
  <c r="K60" i="12"/>
  <c r="L60" i="12" s="1"/>
  <c r="F60" i="12"/>
  <c r="E60" i="12"/>
  <c r="D60" i="12"/>
  <c r="K59" i="12"/>
  <c r="J59" i="12"/>
  <c r="E59" i="12"/>
  <c r="K58" i="12"/>
  <c r="L58" i="12" s="1"/>
  <c r="F58" i="12"/>
  <c r="E58" i="12"/>
  <c r="D58" i="12"/>
  <c r="K57" i="12"/>
  <c r="J57" i="12"/>
  <c r="E57" i="12"/>
  <c r="K56" i="12"/>
  <c r="L56" i="12" s="1"/>
  <c r="F56" i="12"/>
  <c r="E56" i="12"/>
  <c r="D56" i="12"/>
  <c r="K55" i="12"/>
  <c r="J55" i="12"/>
  <c r="E55" i="12"/>
  <c r="K54" i="12"/>
  <c r="L54" i="12" s="1"/>
  <c r="F54" i="12"/>
  <c r="E54" i="12"/>
  <c r="D54" i="12"/>
  <c r="K53" i="12"/>
  <c r="J53" i="12"/>
  <c r="E53" i="12"/>
  <c r="K52" i="12"/>
  <c r="L52" i="12" s="1"/>
  <c r="F52" i="12"/>
  <c r="E52" i="12"/>
  <c r="D52" i="12"/>
  <c r="K51" i="12"/>
  <c r="J51" i="12"/>
  <c r="E51" i="12"/>
  <c r="K50" i="12"/>
  <c r="L50" i="12" s="1"/>
  <c r="F50" i="12"/>
  <c r="E50" i="12"/>
  <c r="D50" i="12"/>
  <c r="K49" i="12"/>
  <c r="J49" i="12"/>
  <c r="E49" i="12"/>
  <c r="K48" i="12"/>
  <c r="L48" i="12" s="1"/>
  <c r="F48" i="12"/>
  <c r="E48" i="12"/>
  <c r="D48" i="12"/>
  <c r="K47" i="12"/>
  <c r="J47" i="12"/>
  <c r="E47" i="12"/>
  <c r="K46" i="12"/>
  <c r="L46" i="12" s="1"/>
  <c r="F46" i="12"/>
  <c r="E46" i="12"/>
  <c r="D46" i="12"/>
  <c r="K45" i="12"/>
  <c r="J45" i="12"/>
  <c r="E45" i="12"/>
  <c r="K44" i="12"/>
  <c r="L44" i="12" s="1"/>
  <c r="F44" i="12"/>
  <c r="E44" i="12"/>
  <c r="D44" i="12"/>
  <c r="K43" i="12"/>
  <c r="J43" i="12"/>
  <c r="E43" i="12"/>
  <c r="K42" i="12"/>
  <c r="L42" i="12" s="1"/>
  <c r="F42" i="12"/>
  <c r="E42" i="12"/>
  <c r="D42" i="12"/>
  <c r="K41" i="12"/>
  <c r="J41" i="12"/>
  <c r="E41" i="12"/>
  <c r="K40" i="12"/>
  <c r="L40" i="12" s="1"/>
  <c r="F40" i="12"/>
  <c r="E40" i="12"/>
  <c r="D40" i="12"/>
  <c r="K39" i="12"/>
  <c r="J39" i="12"/>
  <c r="E39" i="12"/>
  <c r="K38" i="12"/>
  <c r="L38" i="12" s="1"/>
  <c r="F38" i="12"/>
  <c r="E38" i="12"/>
  <c r="D38" i="12"/>
  <c r="K37" i="12"/>
  <c r="J37" i="12"/>
  <c r="E37" i="12"/>
  <c r="K36" i="12"/>
  <c r="L36" i="12" s="1"/>
  <c r="F36" i="12"/>
  <c r="E36" i="12"/>
  <c r="D36" i="12"/>
  <c r="K35" i="12"/>
  <c r="J35" i="12"/>
  <c r="E35" i="12"/>
  <c r="K34" i="12"/>
  <c r="L34" i="12" s="1"/>
  <c r="F34" i="12"/>
  <c r="E34" i="12"/>
  <c r="D34" i="12"/>
  <c r="K33" i="12"/>
  <c r="J33" i="12"/>
  <c r="E33" i="12"/>
  <c r="K32" i="12"/>
  <c r="L32" i="12" s="1"/>
  <c r="F32" i="12"/>
  <c r="E32" i="12"/>
  <c r="D32" i="12"/>
  <c r="K31" i="12"/>
  <c r="J31" i="12"/>
  <c r="E31" i="12"/>
  <c r="K30" i="12"/>
  <c r="L30" i="12" s="1"/>
  <c r="F30" i="12"/>
  <c r="E30" i="12"/>
  <c r="D30" i="12"/>
  <c r="K29" i="12"/>
  <c r="J29" i="12"/>
  <c r="E29" i="12"/>
  <c r="K28" i="12"/>
  <c r="L28" i="12" s="1"/>
  <c r="F28" i="12"/>
  <c r="E28" i="12"/>
  <c r="D28" i="12"/>
  <c r="K27" i="12"/>
  <c r="J27" i="12"/>
  <c r="E27" i="12"/>
  <c r="K26" i="12"/>
  <c r="L26" i="12" s="1"/>
  <c r="F26" i="12"/>
  <c r="E26" i="12"/>
  <c r="D26" i="12"/>
  <c r="K25" i="12"/>
  <c r="J25" i="12"/>
  <c r="E25" i="12"/>
  <c r="K24" i="12"/>
  <c r="L24" i="12" s="1"/>
  <c r="F24" i="12"/>
  <c r="E24" i="12"/>
  <c r="D24" i="12"/>
  <c r="K23" i="12"/>
  <c r="J23" i="12"/>
  <c r="E23" i="12"/>
  <c r="K22" i="12"/>
  <c r="L22" i="12" s="1"/>
  <c r="F22" i="12"/>
  <c r="E22" i="12"/>
  <c r="D22" i="12"/>
  <c r="K21" i="12"/>
  <c r="J21" i="12"/>
  <c r="E21" i="12"/>
  <c r="K20" i="12"/>
  <c r="L20" i="12" s="1"/>
  <c r="F20" i="12"/>
  <c r="E20" i="12"/>
  <c r="D20" i="12"/>
  <c r="K19" i="12"/>
  <c r="J19" i="12"/>
  <c r="E19" i="12"/>
  <c r="K18" i="12"/>
  <c r="L18" i="12" s="1"/>
  <c r="E18" i="12"/>
  <c r="F18" i="12" s="1"/>
  <c r="K17" i="12"/>
  <c r="J17" i="12" s="1"/>
  <c r="F17" i="12"/>
  <c r="E17" i="12"/>
  <c r="D17" i="12"/>
  <c r="K16" i="12"/>
  <c r="L16" i="12"/>
  <c r="E16" i="12"/>
  <c r="F16" i="12" s="1"/>
  <c r="K15" i="12"/>
  <c r="J15" i="12" s="1"/>
  <c r="F15" i="12"/>
  <c r="E15" i="12"/>
  <c r="D15" i="12"/>
  <c r="K14" i="12"/>
  <c r="L14" i="12"/>
  <c r="E14" i="12"/>
  <c r="F14" i="12" s="1"/>
  <c r="K13" i="12"/>
  <c r="J13" i="12" s="1"/>
  <c r="F13" i="12"/>
  <c r="E13" i="12"/>
  <c r="D13" i="12"/>
  <c r="K12" i="12"/>
  <c r="L12" i="12"/>
  <c r="E12" i="12"/>
  <c r="F12" i="12" s="1"/>
  <c r="K11" i="12"/>
  <c r="J11" i="12" s="1"/>
  <c r="F11" i="12"/>
  <c r="E11" i="12"/>
  <c r="D11" i="12"/>
  <c r="K10" i="12"/>
  <c r="L10" i="12"/>
  <c r="E10" i="12"/>
  <c r="F10" i="12" s="1"/>
  <c r="K9" i="12"/>
  <c r="J9" i="12" s="1"/>
  <c r="F9" i="12"/>
  <c r="E9" i="12"/>
  <c r="D9" i="12"/>
  <c r="K8" i="12"/>
  <c r="L8" i="12"/>
  <c r="E8" i="12"/>
  <c r="F8" i="12" s="1"/>
  <c r="K7" i="12"/>
  <c r="J7" i="12" s="1"/>
  <c r="F7" i="12"/>
  <c r="E7" i="12"/>
  <c r="D7" i="12"/>
  <c r="K6" i="12"/>
  <c r="L6" i="12"/>
  <c r="E6" i="12"/>
  <c r="F6" i="12" s="1"/>
  <c r="K5" i="12"/>
  <c r="J5" i="12" s="1"/>
  <c r="F5" i="12"/>
  <c r="E5" i="12"/>
  <c r="D5" i="12"/>
  <c r="K4" i="12"/>
  <c r="L4" i="12"/>
  <c r="E4" i="12"/>
  <c r="F4" i="12" s="1"/>
  <c r="C26" i="11"/>
  <c r="F26" i="11" s="1"/>
  <c r="C25" i="11"/>
  <c r="G25" i="11"/>
  <c r="C24" i="11"/>
  <c r="F24" i="11"/>
  <c r="C23" i="11"/>
  <c r="G23" i="11" s="1"/>
  <c r="C22" i="11"/>
  <c r="F22" i="11" s="1"/>
  <c r="C21" i="11"/>
  <c r="G21" i="11"/>
  <c r="C20" i="11"/>
  <c r="F20" i="11"/>
  <c r="C19" i="11"/>
  <c r="G19" i="11" s="1"/>
  <c r="C18" i="11"/>
  <c r="F18" i="11" s="1"/>
  <c r="C17" i="11"/>
  <c r="G17" i="11"/>
  <c r="C16" i="11"/>
  <c r="F16" i="11"/>
  <c r="C15" i="11"/>
  <c r="G15" i="11" s="1"/>
  <c r="C14" i="11"/>
  <c r="F14" i="11" s="1"/>
  <c r="C13" i="11"/>
  <c r="G13" i="11"/>
  <c r="C12" i="11"/>
  <c r="F12" i="11"/>
  <c r="C11" i="11"/>
  <c r="G11" i="11" s="1"/>
  <c r="C10" i="11"/>
  <c r="F10" i="11" s="1"/>
  <c r="C9" i="11"/>
  <c r="G9" i="11"/>
  <c r="C8" i="11"/>
  <c r="F8" i="11"/>
  <c r="C7" i="11"/>
  <c r="G7" i="11" s="1"/>
  <c r="C6" i="11"/>
  <c r="F6" i="11" s="1"/>
  <c r="C5" i="11"/>
  <c r="G5" i="11"/>
  <c r="G64" i="10"/>
  <c r="F64" i="10"/>
  <c r="G63" i="10"/>
  <c r="F63" i="10"/>
  <c r="G62" i="10"/>
  <c r="F62" i="10"/>
  <c r="G61" i="10"/>
  <c r="F61" i="10"/>
  <c r="G60" i="10"/>
  <c r="F60" i="10"/>
  <c r="G59" i="10"/>
  <c r="F59" i="10"/>
  <c r="G58" i="10"/>
  <c r="F58" i="10"/>
  <c r="G57" i="10"/>
  <c r="F57" i="10"/>
  <c r="G56" i="10"/>
  <c r="F56" i="10"/>
  <c r="G55" i="10"/>
  <c r="F55" i="10"/>
  <c r="G54" i="10"/>
  <c r="F54" i="10"/>
  <c r="G53" i="10"/>
  <c r="F53" i="10"/>
  <c r="G52" i="10"/>
  <c r="F52" i="10"/>
  <c r="G51" i="10"/>
  <c r="F51" i="10"/>
  <c r="G50" i="10"/>
  <c r="F50" i="10"/>
  <c r="G49" i="10"/>
  <c r="F49" i="10"/>
  <c r="G48" i="10"/>
  <c r="F48" i="10"/>
  <c r="G47" i="10"/>
  <c r="F47" i="10"/>
  <c r="G46" i="10"/>
  <c r="F46" i="10"/>
  <c r="G45" i="10"/>
  <c r="F45" i="10"/>
  <c r="G44" i="10"/>
  <c r="F44" i="10"/>
  <c r="G43" i="10"/>
  <c r="F43" i="10"/>
  <c r="G42" i="10"/>
  <c r="F42" i="10"/>
  <c r="G41" i="10"/>
  <c r="F41" i="10"/>
  <c r="G40" i="10"/>
  <c r="F40" i="10"/>
  <c r="G39" i="10"/>
  <c r="F39" i="10"/>
  <c r="G38" i="10"/>
  <c r="F38" i="10"/>
  <c r="G37" i="10"/>
  <c r="F37" i="10"/>
  <c r="G36" i="10"/>
  <c r="F36" i="10"/>
  <c r="G35" i="10"/>
  <c r="F35" i="10"/>
  <c r="G34" i="10"/>
  <c r="F34" i="10"/>
  <c r="G33" i="10"/>
  <c r="F33" i="10"/>
  <c r="G32" i="10"/>
  <c r="F32" i="10"/>
  <c r="G31" i="10"/>
  <c r="F31" i="10"/>
  <c r="G30" i="10"/>
  <c r="F30" i="10"/>
  <c r="G29" i="10"/>
  <c r="F29" i="10"/>
  <c r="G28" i="10"/>
  <c r="F28" i="10"/>
  <c r="G27" i="10"/>
  <c r="F27" i="10"/>
  <c r="G26" i="10"/>
  <c r="F26" i="10"/>
  <c r="G25" i="10"/>
  <c r="F25" i="10"/>
  <c r="G24" i="10"/>
  <c r="F24" i="10"/>
  <c r="G23" i="10"/>
  <c r="F23" i="10"/>
  <c r="G22" i="10"/>
  <c r="F22" i="10"/>
  <c r="G21" i="10"/>
  <c r="F21" i="10"/>
  <c r="G20" i="10"/>
  <c r="F20" i="10"/>
  <c r="G19" i="10"/>
  <c r="F19" i="10"/>
  <c r="G18" i="10"/>
  <c r="F18" i="10"/>
  <c r="G17" i="10"/>
  <c r="F17" i="10"/>
  <c r="G16" i="10"/>
  <c r="F16" i="10"/>
  <c r="G15" i="10"/>
  <c r="F15" i="10"/>
  <c r="G14" i="10"/>
  <c r="F14" i="10"/>
  <c r="G13" i="10"/>
  <c r="F13" i="10"/>
  <c r="G12" i="10"/>
  <c r="F12" i="10"/>
  <c r="G11" i="10"/>
  <c r="F11" i="10"/>
  <c r="G10" i="10"/>
  <c r="F10" i="10"/>
  <c r="G9" i="10"/>
  <c r="F9" i="10"/>
  <c r="G8" i="10"/>
  <c r="F8" i="10"/>
  <c r="G7" i="10"/>
  <c r="F7" i="10"/>
  <c r="G6" i="10"/>
  <c r="F6" i="10"/>
  <c r="G5" i="10"/>
  <c r="G65" i="10" s="1"/>
  <c r="F5" i="10"/>
  <c r="N17" i="4"/>
  <c r="L15" i="4"/>
  <c r="O15" i="4"/>
  <c r="P15" i="4"/>
  <c r="K15" i="4"/>
  <c r="J15" i="4"/>
  <c r="I15" i="4"/>
  <c r="G15" i="4"/>
  <c r="E15" i="4"/>
  <c r="O14" i="4"/>
  <c r="N14" i="4"/>
  <c r="P12" i="4"/>
  <c r="L12" i="4"/>
  <c r="O12" i="4" s="1"/>
  <c r="Q12" i="4" s="1"/>
  <c r="K12" i="4"/>
  <c r="J12" i="4"/>
  <c r="I12" i="4"/>
  <c r="G12" i="4"/>
  <c r="E12" i="4"/>
  <c r="O11" i="4"/>
  <c r="N11" i="4"/>
  <c r="P9" i="4"/>
  <c r="L9" i="4"/>
  <c r="O9" i="4" s="1"/>
  <c r="Q9" i="4" s="1"/>
  <c r="K9" i="4"/>
  <c r="J9" i="4"/>
  <c r="I9" i="4"/>
  <c r="G9" i="4"/>
  <c r="E9" i="4"/>
  <c r="O8" i="4"/>
  <c r="N8" i="4"/>
  <c r="P6" i="4"/>
  <c r="P17" i="4" s="1"/>
  <c r="L6" i="4"/>
  <c r="O6" i="4" s="1"/>
  <c r="K6" i="4"/>
  <c r="I6" i="4"/>
  <c r="E6" i="4"/>
  <c r="G6" i="4" s="1"/>
  <c r="O5" i="4"/>
  <c r="N5" i="4"/>
  <c r="N20" i="3"/>
  <c r="M18" i="3"/>
  <c r="P18" i="3" s="1"/>
  <c r="L18" i="3"/>
  <c r="O18" i="3" s="1"/>
  <c r="Q18" i="3" s="1"/>
  <c r="K18" i="3"/>
  <c r="J18" i="3"/>
  <c r="I18" i="3"/>
  <c r="H18" i="3"/>
  <c r="G18" i="3"/>
  <c r="F18" i="3"/>
  <c r="E18" i="3"/>
  <c r="O17" i="3"/>
  <c r="N17" i="3"/>
  <c r="M15" i="3"/>
  <c r="P15" i="3" s="1"/>
  <c r="L15" i="3"/>
  <c r="O15" i="3" s="1"/>
  <c r="Q15" i="3" s="1"/>
  <c r="K15" i="3"/>
  <c r="J15" i="3"/>
  <c r="I15" i="3"/>
  <c r="H15" i="3"/>
  <c r="G15" i="3"/>
  <c r="F15" i="3"/>
  <c r="E15" i="3"/>
  <c r="O14" i="3"/>
  <c r="N14" i="3"/>
  <c r="M12" i="3"/>
  <c r="L12" i="3"/>
  <c r="O12" i="3"/>
  <c r="Q12" i="3" s="1"/>
  <c r="K12" i="3"/>
  <c r="J12" i="3"/>
  <c r="I12" i="3"/>
  <c r="H12" i="3"/>
  <c r="G12" i="3"/>
  <c r="F12" i="3"/>
  <c r="E12" i="3"/>
  <c r="O11" i="3"/>
  <c r="N11" i="3"/>
  <c r="M9" i="3"/>
  <c r="P9" i="3"/>
  <c r="L9" i="3"/>
  <c r="O9" i="3"/>
  <c r="Q9" i="3" s="1"/>
  <c r="K9" i="3"/>
  <c r="J9" i="3"/>
  <c r="I9" i="3"/>
  <c r="G9" i="3"/>
  <c r="E9" i="3"/>
  <c r="O8" i="3"/>
  <c r="N8" i="3"/>
  <c r="M6" i="3"/>
  <c r="P6" i="3"/>
  <c r="L6" i="3"/>
  <c r="O6" i="3" s="1"/>
  <c r="K6" i="3"/>
  <c r="I6" i="3"/>
  <c r="G6" i="3"/>
  <c r="E6" i="3"/>
  <c r="O5" i="3"/>
  <c r="N5" i="3"/>
  <c r="M17" i="2"/>
  <c r="K15" i="2"/>
  <c r="N15" i="2"/>
  <c r="O15" i="2" s="1"/>
  <c r="J15" i="2"/>
  <c r="I15" i="2"/>
  <c r="H15" i="2"/>
  <c r="G15" i="2"/>
  <c r="F15" i="2"/>
  <c r="E15" i="2"/>
  <c r="N14" i="2"/>
  <c r="M13" i="2"/>
  <c r="K11" i="2"/>
  <c r="N11" i="2" s="1"/>
  <c r="J11" i="2"/>
  <c r="I11" i="2"/>
  <c r="H11" i="2"/>
  <c r="G11" i="2"/>
  <c r="F11" i="2"/>
  <c r="E11" i="2"/>
  <c r="N10" i="2"/>
  <c r="M9" i="2"/>
  <c r="K7" i="2"/>
  <c r="L7" i="2"/>
  <c r="J7" i="2"/>
  <c r="I7" i="2"/>
  <c r="H7" i="2"/>
  <c r="G7" i="2"/>
  <c r="F7" i="2"/>
  <c r="E7" i="2"/>
  <c r="N6" i="2"/>
  <c r="M5" i="2"/>
  <c r="M21" i="1"/>
  <c r="K19" i="1"/>
  <c r="L19" i="1" s="1"/>
  <c r="N19" i="1" s="1"/>
  <c r="J19" i="1"/>
  <c r="I19" i="1"/>
  <c r="H19" i="1"/>
  <c r="G19" i="1"/>
  <c r="F19" i="1"/>
  <c r="E19" i="1"/>
  <c r="N18" i="1"/>
  <c r="M17" i="1"/>
  <c r="K15" i="1"/>
  <c r="L15" i="1"/>
  <c r="N15" i="1" s="1"/>
  <c r="J15" i="1"/>
  <c r="I15" i="1"/>
  <c r="H15" i="1"/>
  <c r="G15" i="1"/>
  <c r="F15" i="1"/>
  <c r="E15" i="1"/>
  <c r="N14" i="1"/>
  <c r="M13" i="1"/>
  <c r="K11" i="1"/>
  <c r="L11" i="1" s="1"/>
  <c r="N11" i="1" s="1"/>
  <c r="J11" i="1"/>
  <c r="I11" i="1"/>
  <c r="H11" i="1"/>
  <c r="G11" i="1"/>
  <c r="F11" i="1"/>
  <c r="E11" i="1"/>
  <c r="N10" i="1"/>
  <c r="M9" i="1"/>
  <c r="K7" i="1"/>
  <c r="L7" i="1"/>
  <c r="N7" i="1" s="1"/>
  <c r="N21" i="1" s="1"/>
  <c r="J7" i="1"/>
  <c r="I7" i="1"/>
  <c r="H7" i="1"/>
  <c r="G7" i="1"/>
  <c r="F7" i="1"/>
  <c r="E7" i="1"/>
  <c r="N6" i="1"/>
  <c r="M5" i="1"/>
  <c r="O7" i="1"/>
  <c r="O11" i="1"/>
  <c r="O15" i="1"/>
  <c r="O19" i="1"/>
  <c r="P12" i="3"/>
  <c r="O21" i="1"/>
  <c r="L15" i="2"/>
  <c r="Q15" i="4"/>
  <c r="N7" i="2"/>
  <c r="L11" i="2"/>
  <c r="O7" i="2"/>
  <c r="J4" i="12"/>
  <c r="L5" i="12"/>
  <c r="L74" i="12" s="1"/>
  <c r="J6" i="12"/>
  <c r="L7" i="12"/>
  <c r="J8" i="12"/>
  <c r="L9" i="12"/>
  <c r="J10" i="12"/>
  <c r="L11" i="12"/>
  <c r="J12" i="12"/>
  <c r="L13" i="12"/>
  <c r="J14" i="12"/>
  <c r="L15" i="12"/>
  <c r="J16" i="12"/>
  <c r="L17" i="12"/>
  <c r="J18" i="12"/>
  <c r="L19" i="12"/>
  <c r="J20" i="12"/>
  <c r="L21" i="12"/>
  <c r="J22" i="12"/>
  <c r="L23" i="12"/>
  <c r="J24" i="12"/>
  <c r="L25" i="12"/>
  <c r="J26" i="12"/>
  <c r="L27" i="12"/>
  <c r="J28" i="12"/>
  <c r="L29" i="12"/>
  <c r="J30" i="12"/>
  <c r="L31" i="12"/>
  <c r="J32" i="12"/>
  <c r="L33" i="12"/>
  <c r="J34" i="12"/>
  <c r="L35" i="12"/>
  <c r="J36" i="12"/>
  <c r="L37" i="12"/>
  <c r="J38" i="12"/>
  <c r="L39" i="12"/>
  <c r="J40" i="12"/>
  <c r="L41" i="12"/>
  <c r="J42" i="12"/>
  <c r="L43" i="12"/>
  <c r="J44" i="12"/>
  <c r="L45" i="12"/>
  <c r="J46" i="12"/>
  <c r="L47" i="12"/>
  <c r="J48" i="12"/>
  <c r="L49" i="12"/>
  <c r="J50" i="12"/>
  <c r="L51" i="12"/>
  <c r="J52" i="12"/>
  <c r="L53" i="12"/>
  <c r="J54" i="12"/>
  <c r="L55" i="12"/>
  <c r="J56" i="12"/>
  <c r="L57" i="12"/>
  <c r="J58" i="12"/>
  <c r="L59" i="12"/>
  <c r="J60" i="12"/>
  <c r="L61" i="12"/>
  <c r="J62" i="12"/>
  <c r="L63" i="12"/>
  <c r="J64" i="12"/>
  <c r="L65" i="12"/>
  <c r="J66" i="12"/>
  <c r="L67" i="12"/>
  <c r="J68" i="12"/>
  <c r="L69" i="12"/>
  <c r="J70" i="12"/>
  <c r="L71" i="12"/>
  <c r="J72" i="12"/>
  <c r="L73" i="12"/>
  <c r="G8" i="11"/>
  <c r="G12" i="11"/>
  <c r="G16" i="11"/>
  <c r="G20" i="11"/>
  <c r="G24" i="11"/>
  <c r="F5" i="11"/>
  <c r="F9" i="11"/>
  <c r="F13" i="11"/>
  <c r="F17" i="11"/>
  <c r="F21" i="11"/>
  <c r="F25" i="11"/>
  <c r="N17" i="2" l="1"/>
  <c r="O11" i="2"/>
  <c r="O17" i="2" s="1"/>
  <c r="Q6" i="3"/>
  <c r="Q20" i="3" s="1"/>
  <c r="O20" i="3"/>
  <c r="O17" i="4"/>
  <c r="Q6" i="4"/>
  <c r="Q17" i="4" s="1"/>
  <c r="P20" i="3"/>
  <c r="G6" i="11"/>
  <c r="G10" i="11"/>
  <c r="G14" i="11"/>
  <c r="G18" i="11"/>
  <c r="G22" i="11"/>
  <c r="G26" i="11"/>
  <c r="F21" i="12"/>
  <c r="D21" i="12"/>
  <c r="F25" i="12"/>
  <c r="D25" i="12"/>
  <c r="F29" i="12"/>
  <c r="D29" i="12"/>
  <c r="F33" i="12"/>
  <c r="D33" i="12"/>
  <c r="F37" i="12"/>
  <c r="D37" i="12"/>
  <c r="F41" i="12"/>
  <c r="D41" i="12"/>
  <c r="F45" i="12"/>
  <c r="D45" i="12"/>
  <c r="F49" i="12"/>
  <c r="D49" i="12"/>
  <c r="F53" i="12"/>
  <c r="D53" i="12"/>
  <c r="F57" i="12"/>
  <c r="D57" i="12"/>
  <c r="F61" i="12"/>
  <c r="D61" i="12"/>
  <c r="F65" i="12"/>
  <c r="D65" i="12"/>
  <c r="F69" i="12"/>
  <c r="D69" i="12"/>
  <c r="F7" i="11"/>
  <c r="F11" i="11"/>
  <c r="F15" i="11"/>
  <c r="F19" i="11"/>
  <c r="F23" i="11"/>
  <c r="D4" i="12"/>
  <c r="D6" i="12"/>
  <c r="D8" i="12"/>
  <c r="D10" i="12"/>
  <c r="D12" i="12"/>
  <c r="D14" i="12"/>
  <c r="D16" i="12"/>
  <c r="D18" i="12"/>
  <c r="F19" i="12"/>
  <c r="F74" i="12" s="1"/>
  <c r="D19" i="12"/>
  <c r="F23" i="12"/>
  <c r="D23" i="12"/>
  <c r="F27" i="12"/>
  <c r="D27" i="12"/>
  <c r="F31" i="12"/>
  <c r="D31" i="12"/>
  <c r="F35" i="12"/>
  <c r="D35" i="12"/>
  <c r="F39" i="12"/>
  <c r="D39" i="12"/>
  <c r="F43" i="12"/>
  <c r="D43" i="12"/>
  <c r="F47" i="12"/>
  <c r="D47" i="12"/>
  <c r="F51" i="12"/>
  <c r="D51" i="12"/>
  <c r="F55" i="12"/>
  <c r="D55" i="12"/>
  <c r="F59" i="12"/>
  <c r="D59" i="12"/>
  <c r="F63" i="12"/>
  <c r="D63" i="12"/>
  <c r="F67" i="12"/>
  <c r="D67" i="12"/>
  <c r="F71" i="12"/>
  <c r="D71" i="12"/>
  <c r="G27" i="11" l="1"/>
</calcChain>
</file>

<file path=xl/sharedStrings.xml><?xml version="1.0" encoding="utf-8"?>
<sst xmlns="http://schemas.openxmlformats.org/spreadsheetml/2006/main" count="2561" uniqueCount="1462">
  <si>
    <t>价格：</t>
    <phoneticPr fontId="1" type="noConversion"/>
  </si>
  <si>
    <t>元/吨</t>
    <phoneticPr fontId="1" type="noConversion"/>
  </si>
  <si>
    <t>HW</t>
    <phoneticPr fontId="1" type="noConversion"/>
  </si>
  <si>
    <t>HM</t>
    <phoneticPr fontId="1" type="noConversion"/>
  </si>
  <si>
    <t>HN</t>
    <phoneticPr fontId="1" type="noConversion"/>
  </si>
  <si>
    <r>
      <t>HT</t>
    </r>
    <r>
      <rPr>
        <b/>
        <i/>
        <sz val="16"/>
        <rFont val="宋体"/>
        <family val="3"/>
        <charset val="134"/>
      </rPr>
      <t>(薄壁）</t>
    </r>
    <phoneticPr fontId="1" type="noConversion"/>
  </si>
  <si>
    <t>截面尺寸/mm</t>
    <phoneticPr fontId="1" type="noConversion"/>
  </si>
  <si>
    <r>
      <t>截面面积
(cm</t>
    </r>
    <r>
      <rPr>
        <vertAlign val="superscript"/>
        <sz val="10"/>
        <color indexed="63"/>
        <rFont val="宋体"/>
        <family val="3"/>
        <charset val="134"/>
      </rPr>
      <t>2</t>
    </r>
    <r>
      <rPr>
        <sz val="10"/>
        <color indexed="63"/>
        <rFont val="宋体"/>
        <family val="3"/>
        <charset val="134"/>
      </rPr>
      <t>)</t>
    </r>
    <phoneticPr fontId="1" type="noConversion"/>
  </si>
  <si>
    <t>每米重量
(kg/m)</t>
    <phoneticPr fontId="1" type="noConversion"/>
  </si>
  <si>
    <t>每吨米数
(m/t)</t>
    <phoneticPr fontId="1" type="noConversion"/>
  </si>
  <si>
    <t>合计</t>
    <phoneticPr fontId="1" type="noConversion"/>
  </si>
  <si>
    <t>h</t>
    <phoneticPr fontId="1" type="noConversion"/>
  </si>
  <si>
    <t>B</t>
  </si>
  <si>
    <r>
      <t>t</t>
    </r>
    <r>
      <rPr>
        <sz val="9"/>
        <color indexed="63"/>
        <rFont val="MS PMincho"/>
        <family val="1"/>
        <charset val="128"/>
      </rPr>
      <t>1</t>
    </r>
    <phoneticPr fontId="1" type="noConversion"/>
  </si>
  <si>
    <r>
      <t>t</t>
    </r>
    <r>
      <rPr>
        <sz val="9"/>
        <color indexed="63"/>
        <rFont val="MS PMincho"/>
        <family val="1"/>
        <charset val="128"/>
      </rPr>
      <t>2</t>
    </r>
    <phoneticPr fontId="1" type="noConversion"/>
  </si>
  <si>
    <t>r</t>
  </si>
  <si>
    <t>金额(元)</t>
    <phoneticPr fontId="1" type="noConversion"/>
  </si>
  <si>
    <t>类别</t>
  </si>
  <si>
    <t>型号(高度×宽)
(mm×mm)</t>
    <phoneticPr fontId="1" type="noConversion"/>
  </si>
  <si>
    <t>截面尺寸/mm</t>
  </si>
  <si>
    <r>
      <t>截面面积/cm</t>
    </r>
    <r>
      <rPr>
        <vertAlign val="superscript"/>
        <sz val="9"/>
        <color indexed="63"/>
        <rFont val="宋体"/>
        <family val="3"/>
        <charset val="134"/>
      </rPr>
      <t>2</t>
    </r>
  </si>
  <si>
    <t>理论重量/(kg/m)</t>
  </si>
  <si>
    <t>H</t>
  </si>
  <si>
    <r>
      <t>t</t>
    </r>
    <r>
      <rPr>
        <b/>
        <vertAlign val="subscript"/>
        <sz val="9"/>
        <color indexed="63"/>
        <rFont val="宋体"/>
        <family val="3"/>
        <charset val="134"/>
      </rPr>
      <t>1</t>
    </r>
  </si>
  <si>
    <r>
      <t>t</t>
    </r>
    <r>
      <rPr>
        <b/>
        <vertAlign val="subscript"/>
        <sz val="9"/>
        <color indexed="63"/>
        <rFont val="宋体"/>
        <family val="3"/>
        <charset val="134"/>
      </rPr>
      <t>2</t>
    </r>
  </si>
  <si>
    <t>HW</t>
  </si>
  <si>
    <t>100×100</t>
  </si>
  <si>
    <t>HM</t>
  </si>
  <si>
    <t>150×100</t>
  </si>
  <si>
    <t>HN</t>
  </si>
  <si>
    <t>100×50</t>
  </si>
  <si>
    <t>HT</t>
  </si>
  <si>
    <t>100×50 (1)</t>
    <phoneticPr fontId="1" type="noConversion"/>
  </si>
  <si>
    <t>金额(元)</t>
    <phoneticPr fontId="1" type="noConversion"/>
  </si>
  <si>
    <t>125×125</t>
  </si>
  <si>
    <t>200×150</t>
  </si>
  <si>
    <t>125×60</t>
    <phoneticPr fontId="1" type="noConversion"/>
  </si>
  <si>
    <t>100×50 (1)</t>
    <phoneticPr fontId="1" type="noConversion"/>
  </si>
  <si>
    <t>150×150</t>
  </si>
  <si>
    <t>250×175</t>
  </si>
  <si>
    <t>150×75</t>
  </si>
  <si>
    <t>175×175</t>
  </si>
  <si>
    <t>300×200</t>
    <phoneticPr fontId="1" type="noConversion"/>
  </si>
  <si>
    <t>175×90</t>
  </si>
  <si>
    <t>125×60 (1)</t>
    <phoneticPr fontId="1" type="noConversion"/>
  </si>
  <si>
    <t>200×200（1）</t>
    <phoneticPr fontId="1" type="noConversion"/>
  </si>
  <si>
    <t>350×250</t>
    <phoneticPr fontId="1" type="noConversion"/>
  </si>
  <si>
    <t>200×100 (1)</t>
    <phoneticPr fontId="1" type="noConversion"/>
  </si>
  <si>
    <t>金额(元)</t>
    <phoneticPr fontId="1" type="noConversion"/>
  </si>
  <si>
    <t>200×200（2）</t>
    <phoneticPr fontId="1" type="noConversion"/>
  </si>
  <si>
    <t>400×300</t>
    <phoneticPr fontId="1" type="noConversion"/>
  </si>
  <si>
    <t>200×100 (2)</t>
    <phoneticPr fontId="1" type="noConversion"/>
  </si>
  <si>
    <t>250×250（1）</t>
    <phoneticPr fontId="1" type="noConversion"/>
  </si>
  <si>
    <t>450×300</t>
    <phoneticPr fontId="1" type="noConversion"/>
  </si>
  <si>
    <t>250×125 (1)</t>
    <phoneticPr fontId="1" type="noConversion"/>
  </si>
  <si>
    <t>150×75 (1)</t>
    <phoneticPr fontId="1" type="noConversion"/>
  </si>
  <si>
    <t>250×250（2）</t>
    <phoneticPr fontId="1" type="noConversion"/>
  </si>
  <si>
    <t>500×300 (1)</t>
    <phoneticPr fontId="1" type="noConversion"/>
  </si>
  <si>
    <t>250×125 (2)</t>
    <phoneticPr fontId="1" type="noConversion"/>
  </si>
  <si>
    <t>150×75 (2)</t>
    <phoneticPr fontId="1" type="noConversion"/>
  </si>
  <si>
    <t>HT</t>
    <phoneticPr fontId="1" type="noConversion"/>
  </si>
  <si>
    <r>
      <t>截面面积
(cm</t>
    </r>
    <r>
      <rPr>
        <vertAlign val="superscript"/>
        <sz val="10"/>
        <color indexed="63"/>
        <rFont val="宋体"/>
        <family val="3"/>
        <charset val="134"/>
      </rPr>
      <t>2</t>
    </r>
    <r>
      <rPr>
        <sz val="10"/>
        <color indexed="63"/>
        <rFont val="宋体"/>
        <family val="3"/>
        <charset val="134"/>
      </rPr>
      <t>)</t>
    </r>
    <phoneticPr fontId="1" type="noConversion"/>
  </si>
  <si>
    <t>每米重量
(kg/m)</t>
    <phoneticPr fontId="1" type="noConversion"/>
  </si>
  <si>
    <t>每吨米数
(m/t)</t>
    <phoneticPr fontId="1" type="noConversion"/>
  </si>
  <si>
    <t>250×250（3）</t>
    <phoneticPr fontId="1" type="noConversion"/>
  </si>
  <si>
    <t>500×300 (2)</t>
    <phoneticPr fontId="1" type="noConversion"/>
  </si>
  <si>
    <t>300×150 (1)</t>
    <phoneticPr fontId="1" type="noConversion"/>
  </si>
  <si>
    <t>150×100 (1)</t>
    <phoneticPr fontId="1" type="noConversion"/>
  </si>
  <si>
    <t>300×300（1）</t>
  </si>
  <si>
    <t>550×300 (1)</t>
    <phoneticPr fontId="1" type="noConversion"/>
  </si>
  <si>
    <t>300×150 (2)</t>
    <phoneticPr fontId="1" type="noConversion"/>
  </si>
  <si>
    <t>150×100 (2)</t>
    <phoneticPr fontId="1" type="noConversion"/>
  </si>
  <si>
    <t>300×300（2）</t>
  </si>
  <si>
    <r>
      <t>550×300 (2)</t>
    </r>
    <r>
      <rPr>
        <sz val="12"/>
        <rFont val="宋体"/>
        <family val="3"/>
        <charset val="134"/>
      </rPr>
      <t/>
    </r>
  </si>
  <si>
    <t>350×175 (1)</t>
    <phoneticPr fontId="1" type="noConversion"/>
  </si>
  <si>
    <t>150×150 (1)</t>
    <phoneticPr fontId="1" type="noConversion"/>
  </si>
  <si>
    <t>300×300（3）</t>
  </si>
  <si>
    <t>600×300 (1)</t>
    <phoneticPr fontId="1" type="noConversion"/>
  </si>
  <si>
    <t>350×175 (2)</t>
    <phoneticPr fontId="1" type="noConversion"/>
  </si>
  <si>
    <t>150×150 (2)</t>
    <phoneticPr fontId="1" type="noConversion"/>
  </si>
  <si>
    <t>350×350（1）</t>
  </si>
  <si>
    <r>
      <t>600×300 (2)</t>
    </r>
    <r>
      <rPr>
        <sz val="12"/>
        <rFont val="宋体"/>
        <family val="3"/>
        <charset val="134"/>
      </rPr>
      <t/>
    </r>
  </si>
  <si>
    <t>400×150</t>
  </si>
  <si>
    <t>175×90 (1)</t>
    <phoneticPr fontId="1" type="noConversion"/>
  </si>
  <si>
    <t>350×350（2）</t>
  </si>
  <si>
    <r>
      <t>600×300 (3)</t>
    </r>
    <r>
      <rPr>
        <sz val="12"/>
        <rFont val="宋体"/>
        <family val="3"/>
        <charset val="134"/>
      </rPr>
      <t/>
    </r>
  </si>
  <si>
    <t>400×200 (1)</t>
    <phoneticPr fontId="1" type="noConversion"/>
  </si>
  <si>
    <t>175×90 (2)</t>
    <phoneticPr fontId="1" type="noConversion"/>
  </si>
  <si>
    <t>350×350（3）</t>
  </si>
  <si>
    <r>
      <t>400×200 (2)</t>
    </r>
    <r>
      <rPr>
        <sz val="12"/>
        <rFont val="宋体"/>
        <family val="3"/>
        <charset val="134"/>
      </rPr>
      <t/>
    </r>
  </si>
  <si>
    <t>175×175 (1)</t>
    <phoneticPr fontId="1" type="noConversion"/>
  </si>
  <si>
    <t>350×350（4）</t>
  </si>
  <si>
    <t>450×200 (1)</t>
    <phoneticPr fontId="1" type="noConversion"/>
  </si>
  <si>
    <t>175×175 (2)</t>
    <phoneticPr fontId="1" type="noConversion"/>
  </si>
  <si>
    <t>350×350（5）</t>
  </si>
  <si>
    <r>
      <t>450×200 (2)</t>
    </r>
    <r>
      <rPr>
        <sz val="12"/>
        <rFont val="宋体"/>
        <family val="3"/>
        <charset val="134"/>
      </rPr>
      <t/>
    </r>
    <phoneticPr fontId="1" type="noConversion"/>
  </si>
  <si>
    <t>400×400 (1)</t>
    <phoneticPr fontId="1" type="noConversion"/>
  </si>
  <si>
    <t>500×200 (1)</t>
    <phoneticPr fontId="1" type="noConversion"/>
  </si>
  <si>
    <r>
      <t>400×400 (2)</t>
    </r>
    <r>
      <rPr>
        <sz val="9"/>
        <color indexed="63"/>
        <rFont val="宋体"/>
        <family val="3"/>
        <charset val="134"/>
      </rPr>
      <t/>
    </r>
  </si>
  <si>
    <r>
      <t>500×200 (2)</t>
    </r>
    <r>
      <rPr>
        <sz val="12"/>
        <rFont val="宋体"/>
        <family val="3"/>
        <charset val="134"/>
      </rPr>
      <t/>
    </r>
  </si>
  <si>
    <r>
      <t>400×400 (3)</t>
    </r>
    <r>
      <rPr>
        <sz val="9"/>
        <color indexed="63"/>
        <rFont val="宋体"/>
        <family val="3"/>
        <charset val="134"/>
      </rPr>
      <t/>
    </r>
  </si>
  <si>
    <r>
      <t>500×200 (3)</t>
    </r>
    <r>
      <rPr>
        <sz val="12"/>
        <rFont val="宋体"/>
        <family val="3"/>
        <charset val="134"/>
      </rPr>
      <t/>
    </r>
  </si>
  <si>
    <t>200×200</t>
    <phoneticPr fontId="1" type="noConversion"/>
  </si>
  <si>
    <r>
      <t>400×400 (4)</t>
    </r>
    <r>
      <rPr>
        <sz val="9"/>
        <color indexed="63"/>
        <rFont val="宋体"/>
        <family val="3"/>
        <charset val="134"/>
      </rPr>
      <t/>
    </r>
  </si>
  <si>
    <t>550×200 (1)</t>
    <phoneticPr fontId="1" type="noConversion"/>
  </si>
  <si>
    <t>250×125</t>
    <phoneticPr fontId="1" type="noConversion"/>
  </si>
  <si>
    <r>
      <t>400×400 (5)</t>
    </r>
    <r>
      <rPr>
        <sz val="9"/>
        <color indexed="63"/>
        <rFont val="宋体"/>
        <family val="3"/>
        <charset val="134"/>
      </rPr>
      <t/>
    </r>
  </si>
  <si>
    <r>
      <t>550×200 (2)</t>
    </r>
    <r>
      <rPr>
        <sz val="9"/>
        <color indexed="63"/>
        <rFont val="宋体"/>
        <family val="3"/>
        <charset val="134"/>
      </rPr>
      <t/>
    </r>
  </si>
  <si>
    <t>250×175</t>
    <phoneticPr fontId="1" type="noConversion"/>
  </si>
  <si>
    <r>
      <t>400×400 (6)</t>
    </r>
    <r>
      <rPr>
        <sz val="9"/>
        <color indexed="63"/>
        <rFont val="宋体"/>
        <family val="3"/>
        <charset val="134"/>
      </rPr>
      <t/>
    </r>
  </si>
  <si>
    <t>600×200 (1)</t>
    <phoneticPr fontId="1" type="noConversion"/>
  </si>
  <si>
    <t>300×150</t>
    <phoneticPr fontId="1" type="noConversion"/>
  </si>
  <si>
    <r>
      <t>400×400 (7)</t>
    </r>
    <r>
      <rPr>
        <sz val="9"/>
        <color indexed="63"/>
        <rFont val="宋体"/>
        <family val="3"/>
        <charset val="134"/>
      </rPr>
      <t/>
    </r>
  </si>
  <si>
    <r>
      <t>600×200 (2)</t>
    </r>
    <r>
      <rPr>
        <sz val="9"/>
        <color indexed="63"/>
        <rFont val="宋体"/>
        <family val="3"/>
        <charset val="134"/>
      </rPr>
      <t/>
    </r>
  </si>
  <si>
    <r>
      <t>400×400 (8)</t>
    </r>
    <r>
      <rPr>
        <sz val="9"/>
        <color indexed="63"/>
        <rFont val="宋体"/>
        <family val="3"/>
        <charset val="134"/>
      </rPr>
      <t/>
    </r>
  </si>
  <si>
    <r>
      <t>600×200 (3)</t>
    </r>
    <r>
      <rPr>
        <sz val="9"/>
        <color indexed="63"/>
        <rFont val="宋体"/>
        <family val="3"/>
        <charset val="134"/>
      </rPr>
      <t/>
    </r>
  </si>
  <si>
    <t>350×175</t>
    <phoneticPr fontId="1" type="noConversion"/>
  </si>
  <si>
    <r>
      <t>400×400 (9)</t>
    </r>
    <r>
      <rPr>
        <sz val="9"/>
        <color indexed="63"/>
        <rFont val="宋体"/>
        <family val="3"/>
        <charset val="134"/>
      </rPr>
      <t/>
    </r>
  </si>
  <si>
    <t>650×300 (1)</t>
    <phoneticPr fontId="1" type="noConversion"/>
  </si>
  <si>
    <t>400×150</t>
    <phoneticPr fontId="1" type="noConversion"/>
  </si>
  <si>
    <t>500×500（1）</t>
  </si>
  <si>
    <r>
      <t>650×300 (2)</t>
    </r>
    <r>
      <rPr>
        <sz val="12"/>
        <rFont val="宋体"/>
        <family val="3"/>
        <charset val="134"/>
      </rPr>
      <t/>
    </r>
  </si>
  <si>
    <t>400×200</t>
    <phoneticPr fontId="1" type="noConversion"/>
  </si>
  <si>
    <t>500×500（2）</t>
  </si>
  <si>
    <r>
      <t>650×300 (3)</t>
    </r>
    <r>
      <rPr>
        <sz val="12"/>
        <rFont val="宋体"/>
        <family val="3"/>
        <charset val="134"/>
      </rPr>
      <t/>
    </r>
  </si>
  <si>
    <t>500×500（3）</t>
  </si>
  <si>
    <t>700×300 (1)</t>
    <phoneticPr fontId="1" type="noConversion"/>
  </si>
  <si>
    <r>
      <t>700×300 (2)</t>
    </r>
    <r>
      <rPr>
        <sz val="9"/>
        <color indexed="63"/>
        <rFont val="宋体"/>
        <family val="3"/>
        <charset val="134"/>
      </rPr>
      <t/>
    </r>
  </si>
  <si>
    <t>750×300 (1)</t>
    <phoneticPr fontId="1" type="noConversion"/>
  </si>
  <si>
    <r>
      <t>750×300 (2)</t>
    </r>
    <r>
      <rPr>
        <sz val="9"/>
        <color indexed="63"/>
        <rFont val="宋体"/>
        <family val="3"/>
        <charset val="134"/>
      </rPr>
      <t/>
    </r>
  </si>
  <si>
    <r>
      <t>750×300 (3)</t>
    </r>
    <r>
      <rPr>
        <sz val="9"/>
        <color indexed="63"/>
        <rFont val="宋体"/>
        <family val="3"/>
        <charset val="134"/>
      </rPr>
      <t/>
    </r>
  </si>
  <si>
    <r>
      <t>750×300 (4)</t>
    </r>
    <r>
      <rPr>
        <sz val="9"/>
        <color indexed="63"/>
        <rFont val="宋体"/>
        <family val="3"/>
        <charset val="134"/>
      </rPr>
      <t/>
    </r>
  </si>
  <si>
    <r>
      <t>800×300 (1)</t>
    </r>
    <r>
      <rPr>
        <sz val="9"/>
        <color indexed="63"/>
        <rFont val="宋体"/>
        <family val="3"/>
        <charset val="134"/>
      </rPr>
      <t/>
    </r>
    <phoneticPr fontId="1" type="noConversion"/>
  </si>
  <si>
    <r>
      <t>800×300 (2)</t>
    </r>
    <r>
      <rPr>
        <sz val="9"/>
        <color indexed="63"/>
        <rFont val="宋体"/>
        <family val="3"/>
        <charset val="134"/>
      </rPr>
      <t/>
    </r>
  </si>
  <si>
    <r>
      <t>850×300 (1)</t>
    </r>
    <r>
      <rPr>
        <sz val="9"/>
        <color indexed="63"/>
        <rFont val="宋体"/>
        <family val="3"/>
        <charset val="134"/>
      </rPr>
      <t/>
    </r>
    <phoneticPr fontId="1" type="noConversion"/>
  </si>
  <si>
    <r>
      <t>850×300 (2)</t>
    </r>
    <r>
      <rPr>
        <sz val="9"/>
        <color indexed="63"/>
        <rFont val="宋体"/>
        <family val="3"/>
        <charset val="134"/>
      </rPr>
      <t/>
    </r>
  </si>
  <si>
    <r>
      <t>850×300 (3)</t>
    </r>
    <r>
      <rPr>
        <sz val="9"/>
        <color indexed="63"/>
        <rFont val="宋体"/>
        <family val="3"/>
        <charset val="134"/>
      </rPr>
      <t/>
    </r>
  </si>
  <si>
    <r>
      <t>850×300 (4)</t>
    </r>
    <r>
      <rPr>
        <sz val="9"/>
        <color indexed="63"/>
        <rFont val="宋体"/>
        <family val="3"/>
        <charset val="134"/>
      </rPr>
      <t/>
    </r>
  </si>
  <si>
    <r>
      <t>900×300 (1)</t>
    </r>
    <r>
      <rPr>
        <sz val="9"/>
        <color indexed="63"/>
        <rFont val="宋体"/>
        <family val="3"/>
        <charset val="134"/>
      </rPr>
      <t/>
    </r>
    <phoneticPr fontId="1" type="noConversion"/>
  </si>
  <si>
    <r>
      <t>900×300 (2)</t>
    </r>
    <r>
      <rPr>
        <sz val="9"/>
        <color indexed="63"/>
        <rFont val="宋体"/>
        <family val="3"/>
        <charset val="134"/>
      </rPr>
      <t/>
    </r>
  </si>
  <si>
    <r>
      <t>900×300 (3)</t>
    </r>
    <r>
      <rPr>
        <sz val="9"/>
        <color indexed="63"/>
        <rFont val="宋体"/>
        <family val="3"/>
        <charset val="134"/>
      </rPr>
      <t/>
    </r>
  </si>
  <si>
    <r>
      <t>1000×300 (1)</t>
    </r>
    <r>
      <rPr>
        <sz val="9"/>
        <color indexed="63"/>
        <rFont val="宋体"/>
        <family val="3"/>
        <charset val="134"/>
      </rPr>
      <t/>
    </r>
    <phoneticPr fontId="1" type="noConversion"/>
  </si>
  <si>
    <r>
      <t>1000×300 (2)</t>
    </r>
    <r>
      <rPr>
        <sz val="9"/>
        <color indexed="63"/>
        <rFont val="宋体"/>
        <family val="3"/>
        <charset val="134"/>
      </rPr>
      <t/>
    </r>
  </si>
  <si>
    <r>
      <t>1000×300 (3)</t>
    </r>
    <r>
      <rPr>
        <sz val="9"/>
        <color indexed="63"/>
        <rFont val="宋体"/>
        <family val="3"/>
        <charset val="134"/>
      </rPr>
      <t/>
    </r>
  </si>
  <si>
    <r>
      <t>1000×300 (4)</t>
    </r>
    <r>
      <rPr>
        <sz val="9"/>
        <color indexed="63"/>
        <rFont val="宋体"/>
        <family val="3"/>
        <charset val="134"/>
      </rPr>
      <t/>
    </r>
  </si>
  <si>
    <r>
      <t>1000×300 (5)</t>
    </r>
    <r>
      <rPr>
        <sz val="9"/>
        <color indexed="63"/>
        <rFont val="宋体"/>
        <family val="3"/>
        <charset val="134"/>
      </rPr>
      <t/>
    </r>
  </si>
  <si>
    <t>价格：</t>
    <phoneticPr fontId="1" type="noConversion"/>
  </si>
  <si>
    <t>元/吨</t>
    <phoneticPr fontId="1" type="noConversion"/>
  </si>
  <si>
    <t>TW</t>
    <phoneticPr fontId="1" type="noConversion"/>
  </si>
  <si>
    <t>TM</t>
    <phoneticPr fontId="1" type="noConversion"/>
  </si>
  <si>
    <t>TN</t>
    <phoneticPr fontId="1" type="noConversion"/>
  </si>
  <si>
    <t>截面尺寸/mm</t>
    <phoneticPr fontId="1" type="noConversion"/>
  </si>
  <si>
    <r>
      <t>截面面积
(cm</t>
    </r>
    <r>
      <rPr>
        <vertAlign val="superscript"/>
        <sz val="10"/>
        <color indexed="63"/>
        <rFont val="宋体"/>
        <family val="3"/>
        <charset val="134"/>
      </rPr>
      <t>2</t>
    </r>
    <r>
      <rPr>
        <sz val="10"/>
        <color indexed="63"/>
        <rFont val="宋体"/>
        <family val="3"/>
        <charset val="134"/>
      </rPr>
      <t>)</t>
    </r>
    <phoneticPr fontId="1" type="noConversion"/>
  </si>
  <si>
    <t>每米重量
(kg/m)</t>
    <phoneticPr fontId="1" type="noConversion"/>
  </si>
  <si>
    <t>每吨米数
(m/t)</t>
    <phoneticPr fontId="1" type="noConversion"/>
  </si>
  <si>
    <t>合计</t>
    <phoneticPr fontId="1" type="noConversion"/>
  </si>
  <si>
    <t>h</t>
    <phoneticPr fontId="1" type="noConversion"/>
  </si>
  <si>
    <r>
      <t>t</t>
    </r>
    <r>
      <rPr>
        <sz val="9"/>
        <color indexed="63"/>
        <rFont val="MS PMincho"/>
        <family val="1"/>
        <charset val="128"/>
      </rPr>
      <t>1</t>
    </r>
    <phoneticPr fontId="1" type="noConversion"/>
  </si>
  <si>
    <r>
      <t>t</t>
    </r>
    <r>
      <rPr>
        <sz val="9"/>
        <color indexed="63"/>
        <rFont val="MS PMincho"/>
        <family val="1"/>
        <charset val="128"/>
      </rPr>
      <t>2</t>
    </r>
    <phoneticPr fontId="1" type="noConversion"/>
  </si>
  <si>
    <t>金额(元)</t>
    <phoneticPr fontId="1" type="noConversion"/>
  </si>
  <si>
    <t>型号(高度×宽)
(mm×mm)</t>
    <phoneticPr fontId="1" type="noConversion"/>
  </si>
  <si>
    <t>型号(高度×宽)
(mm×mm)</t>
    <phoneticPr fontId="1" type="noConversion"/>
  </si>
  <si>
    <t>TM</t>
    <phoneticPr fontId="1" type="noConversion"/>
  </si>
  <si>
    <r>
      <t>截面面积
(cm</t>
    </r>
    <r>
      <rPr>
        <vertAlign val="superscript"/>
        <sz val="10"/>
        <color indexed="63"/>
        <rFont val="宋体"/>
        <family val="3"/>
        <charset val="134"/>
      </rPr>
      <t>2</t>
    </r>
    <r>
      <rPr>
        <sz val="10"/>
        <color indexed="63"/>
        <rFont val="宋体"/>
        <family val="3"/>
        <charset val="134"/>
      </rPr>
      <t>)</t>
    </r>
    <phoneticPr fontId="1" type="noConversion"/>
  </si>
  <si>
    <t>每米重量
(kg/m)</t>
    <phoneticPr fontId="1" type="noConversion"/>
  </si>
  <si>
    <t>每吨米数
(m/t)</t>
    <phoneticPr fontId="1" type="noConversion"/>
  </si>
  <si>
    <t>TW</t>
    <phoneticPr fontId="1" type="noConversion"/>
  </si>
  <si>
    <t>50×100</t>
    <phoneticPr fontId="1" type="noConversion"/>
  </si>
  <si>
    <t>TM</t>
    <phoneticPr fontId="1" type="noConversion"/>
  </si>
  <si>
    <r>
      <t>7</t>
    </r>
    <r>
      <rPr>
        <sz val="9"/>
        <color indexed="10"/>
        <rFont val="宋体"/>
        <family val="3"/>
        <charset val="134"/>
      </rPr>
      <t>5</t>
    </r>
    <r>
      <rPr>
        <sz val="9"/>
        <color indexed="10"/>
        <rFont val="宋体"/>
        <family val="3"/>
        <charset val="134"/>
      </rPr>
      <t>×100</t>
    </r>
    <phoneticPr fontId="1" type="noConversion"/>
  </si>
  <si>
    <t>TN</t>
    <phoneticPr fontId="1" type="noConversion"/>
  </si>
  <si>
    <r>
      <t>50×</t>
    </r>
    <r>
      <rPr>
        <sz val="9"/>
        <color indexed="10"/>
        <rFont val="宋体"/>
        <family val="3"/>
        <charset val="134"/>
      </rPr>
      <t>50</t>
    </r>
    <phoneticPr fontId="1" type="noConversion"/>
  </si>
  <si>
    <t>h</t>
    <phoneticPr fontId="1" type="noConversion"/>
  </si>
  <si>
    <r>
      <t>t</t>
    </r>
    <r>
      <rPr>
        <sz val="9"/>
        <color indexed="63"/>
        <rFont val="MS PMincho"/>
        <family val="1"/>
        <charset val="128"/>
      </rPr>
      <t>1</t>
    </r>
    <phoneticPr fontId="1" type="noConversion"/>
  </si>
  <si>
    <t>金额(元)</t>
    <phoneticPr fontId="1" type="noConversion"/>
  </si>
  <si>
    <t>TW</t>
    <phoneticPr fontId="1" type="noConversion"/>
  </si>
  <si>
    <t>62.5×125</t>
    <phoneticPr fontId="1" type="noConversion"/>
  </si>
  <si>
    <t>TM</t>
    <phoneticPr fontId="1" type="noConversion"/>
  </si>
  <si>
    <t>100×150</t>
    <phoneticPr fontId="1" type="noConversion"/>
  </si>
  <si>
    <t>TN</t>
    <phoneticPr fontId="1" type="noConversion"/>
  </si>
  <si>
    <r>
      <t>62.5×</t>
    </r>
    <r>
      <rPr>
        <sz val="9"/>
        <color indexed="10"/>
        <rFont val="宋体"/>
        <family val="3"/>
        <charset val="134"/>
      </rPr>
      <t>60</t>
    </r>
    <phoneticPr fontId="1" type="noConversion"/>
  </si>
  <si>
    <t>TW</t>
    <phoneticPr fontId="1" type="noConversion"/>
  </si>
  <si>
    <t>75×150</t>
    <phoneticPr fontId="1" type="noConversion"/>
  </si>
  <si>
    <t>TM</t>
    <phoneticPr fontId="1" type="noConversion"/>
  </si>
  <si>
    <r>
      <t>1</t>
    </r>
    <r>
      <rPr>
        <sz val="9"/>
        <color indexed="10"/>
        <rFont val="宋体"/>
        <family val="3"/>
        <charset val="134"/>
      </rPr>
      <t>25</t>
    </r>
    <r>
      <rPr>
        <sz val="9"/>
        <color indexed="10"/>
        <rFont val="宋体"/>
        <family val="3"/>
        <charset val="134"/>
      </rPr>
      <t>×175</t>
    </r>
    <phoneticPr fontId="1" type="noConversion"/>
  </si>
  <si>
    <t>TN</t>
    <phoneticPr fontId="1" type="noConversion"/>
  </si>
  <si>
    <r>
      <t>75×</t>
    </r>
    <r>
      <rPr>
        <sz val="9"/>
        <color indexed="10"/>
        <rFont val="宋体"/>
        <family val="3"/>
        <charset val="134"/>
      </rPr>
      <t>75</t>
    </r>
    <phoneticPr fontId="1" type="noConversion"/>
  </si>
  <si>
    <t>TW</t>
    <phoneticPr fontId="1" type="noConversion"/>
  </si>
  <si>
    <t>87.5×175</t>
    <phoneticPr fontId="1" type="noConversion"/>
  </si>
  <si>
    <t>TM</t>
    <phoneticPr fontId="1" type="noConversion"/>
  </si>
  <si>
    <r>
      <t>1</t>
    </r>
    <r>
      <rPr>
        <sz val="9"/>
        <color indexed="10"/>
        <rFont val="宋体"/>
        <family val="3"/>
        <charset val="134"/>
      </rPr>
      <t>50</t>
    </r>
    <r>
      <rPr>
        <sz val="9"/>
        <color indexed="10"/>
        <rFont val="宋体"/>
        <family val="3"/>
        <charset val="134"/>
      </rPr>
      <t>×200</t>
    </r>
    <phoneticPr fontId="1" type="noConversion"/>
  </si>
  <si>
    <t>TN</t>
    <phoneticPr fontId="1" type="noConversion"/>
  </si>
  <si>
    <r>
      <t>87.5×</t>
    </r>
    <r>
      <rPr>
        <sz val="9"/>
        <color indexed="10"/>
        <rFont val="宋体"/>
        <family val="3"/>
        <charset val="134"/>
      </rPr>
      <t>90</t>
    </r>
    <phoneticPr fontId="1" type="noConversion"/>
  </si>
  <si>
    <r>
      <t>截面面积
(cm</t>
    </r>
    <r>
      <rPr>
        <vertAlign val="superscript"/>
        <sz val="10"/>
        <color indexed="63"/>
        <rFont val="宋体"/>
        <family val="3"/>
        <charset val="134"/>
      </rPr>
      <t>2</t>
    </r>
    <r>
      <rPr>
        <sz val="10"/>
        <color indexed="63"/>
        <rFont val="宋体"/>
        <family val="3"/>
        <charset val="134"/>
      </rPr>
      <t>)</t>
    </r>
    <phoneticPr fontId="1" type="noConversion"/>
  </si>
  <si>
    <t>每米重量
(kg/m)</t>
    <phoneticPr fontId="1" type="noConversion"/>
  </si>
  <si>
    <t>合计</t>
    <phoneticPr fontId="1" type="noConversion"/>
  </si>
  <si>
    <t>TW</t>
    <phoneticPr fontId="1" type="noConversion"/>
  </si>
  <si>
    <t>100×200（1）</t>
    <phoneticPr fontId="1" type="noConversion"/>
  </si>
  <si>
    <r>
      <t>1</t>
    </r>
    <r>
      <rPr>
        <sz val="9"/>
        <color indexed="10"/>
        <rFont val="宋体"/>
        <family val="3"/>
        <charset val="134"/>
      </rPr>
      <t>75</t>
    </r>
    <r>
      <rPr>
        <sz val="9"/>
        <color indexed="10"/>
        <rFont val="宋体"/>
        <family val="3"/>
        <charset val="134"/>
      </rPr>
      <t>×250</t>
    </r>
    <phoneticPr fontId="1" type="noConversion"/>
  </si>
  <si>
    <r>
      <t>100×</t>
    </r>
    <r>
      <rPr>
        <sz val="9"/>
        <color indexed="10"/>
        <rFont val="宋体"/>
        <family val="3"/>
        <charset val="134"/>
      </rPr>
      <t>1</t>
    </r>
    <r>
      <rPr>
        <sz val="9"/>
        <color indexed="10"/>
        <rFont val="宋体"/>
        <family val="3"/>
        <charset val="134"/>
      </rPr>
      <t>00（1）</t>
    </r>
    <phoneticPr fontId="1" type="noConversion"/>
  </si>
  <si>
    <t>h</t>
    <phoneticPr fontId="1" type="noConversion"/>
  </si>
  <si>
    <r>
      <t>t</t>
    </r>
    <r>
      <rPr>
        <sz val="9"/>
        <color indexed="63"/>
        <rFont val="MS PMincho"/>
        <family val="1"/>
        <charset val="128"/>
      </rPr>
      <t>2</t>
    </r>
    <phoneticPr fontId="1" type="noConversion"/>
  </si>
  <si>
    <t>金额(元)</t>
    <phoneticPr fontId="1" type="noConversion"/>
  </si>
  <si>
    <t>TW</t>
    <phoneticPr fontId="1" type="noConversion"/>
  </si>
  <si>
    <t>100×200（2）</t>
  </si>
  <si>
    <r>
      <t>2</t>
    </r>
    <r>
      <rPr>
        <sz val="9"/>
        <color indexed="10"/>
        <rFont val="宋体"/>
        <family val="3"/>
        <charset val="134"/>
      </rPr>
      <t>00</t>
    </r>
    <r>
      <rPr>
        <sz val="9"/>
        <color indexed="10"/>
        <rFont val="宋体"/>
        <family val="3"/>
        <charset val="134"/>
      </rPr>
      <t>×300</t>
    </r>
    <phoneticPr fontId="1" type="noConversion"/>
  </si>
  <si>
    <t>TN</t>
    <phoneticPr fontId="1" type="noConversion"/>
  </si>
  <si>
    <r>
      <t>100×</t>
    </r>
    <r>
      <rPr>
        <sz val="9"/>
        <color indexed="10"/>
        <rFont val="宋体"/>
        <family val="3"/>
        <charset val="134"/>
      </rPr>
      <t>1</t>
    </r>
    <r>
      <rPr>
        <sz val="9"/>
        <color indexed="10"/>
        <rFont val="宋体"/>
        <family val="3"/>
        <charset val="134"/>
      </rPr>
      <t>00（2）</t>
    </r>
    <phoneticPr fontId="1" type="noConversion"/>
  </si>
  <si>
    <t>125×250（1）</t>
    <phoneticPr fontId="1" type="noConversion"/>
  </si>
  <si>
    <r>
      <t>2</t>
    </r>
    <r>
      <rPr>
        <sz val="9"/>
        <color indexed="10"/>
        <rFont val="宋体"/>
        <family val="3"/>
        <charset val="134"/>
      </rPr>
      <t>25</t>
    </r>
    <r>
      <rPr>
        <sz val="9"/>
        <color indexed="10"/>
        <rFont val="宋体"/>
        <family val="3"/>
        <charset val="134"/>
      </rPr>
      <t>×300</t>
    </r>
    <phoneticPr fontId="1" type="noConversion"/>
  </si>
  <si>
    <r>
      <t>125×</t>
    </r>
    <r>
      <rPr>
        <sz val="9"/>
        <color indexed="10"/>
        <rFont val="宋体"/>
        <family val="3"/>
        <charset val="134"/>
      </rPr>
      <t>125</t>
    </r>
    <r>
      <rPr>
        <sz val="9"/>
        <color indexed="10"/>
        <rFont val="宋体"/>
        <family val="3"/>
        <charset val="134"/>
      </rPr>
      <t>（1）</t>
    </r>
    <phoneticPr fontId="1" type="noConversion"/>
  </si>
  <si>
    <t>125×250（2）</t>
  </si>
  <si>
    <r>
      <t>2</t>
    </r>
    <r>
      <rPr>
        <sz val="9"/>
        <color indexed="10"/>
        <rFont val="宋体"/>
        <family val="3"/>
        <charset val="134"/>
      </rPr>
      <t>50</t>
    </r>
    <r>
      <rPr>
        <sz val="9"/>
        <color indexed="10"/>
        <rFont val="宋体"/>
        <family val="3"/>
        <charset val="134"/>
      </rPr>
      <t>×300 (1)</t>
    </r>
    <phoneticPr fontId="1" type="noConversion"/>
  </si>
  <si>
    <r>
      <t>125×</t>
    </r>
    <r>
      <rPr>
        <sz val="9"/>
        <color indexed="10"/>
        <rFont val="宋体"/>
        <family val="3"/>
        <charset val="134"/>
      </rPr>
      <t>125</t>
    </r>
    <r>
      <rPr>
        <sz val="9"/>
        <color indexed="10"/>
        <rFont val="宋体"/>
        <family val="3"/>
        <charset val="134"/>
      </rPr>
      <t>（2）</t>
    </r>
    <phoneticPr fontId="1" type="noConversion"/>
  </si>
  <si>
    <t>150×300（1）</t>
    <phoneticPr fontId="1" type="noConversion"/>
  </si>
  <si>
    <r>
      <t>2</t>
    </r>
    <r>
      <rPr>
        <sz val="9"/>
        <color indexed="10"/>
        <rFont val="宋体"/>
        <family val="3"/>
        <charset val="134"/>
      </rPr>
      <t>50</t>
    </r>
    <r>
      <rPr>
        <sz val="9"/>
        <color indexed="10"/>
        <rFont val="宋体"/>
        <family val="3"/>
        <charset val="134"/>
      </rPr>
      <t>×300 (2)</t>
    </r>
    <r>
      <rPr>
        <sz val="12"/>
        <rFont val="宋体"/>
        <family val="3"/>
        <charset val="134"/>
      </rPr>
      <t/>
    </r>
  </si>
  <si>
    <r>
      <t>150×</t>
    </r>
    <r>
      <rPr>
        <sz val="9"/>
        <color indexed="10"/>
        <rFont val="宋体"/>
        <family val="3"/>
        <charset val="134"/>
      </rPr>
      <t>150</t>
    </r>
    <r>
      <rPr>
        <sz val="9"/>
        <color indexed="10"/>
        <rFont val="宋体"/>
        <family val="3"/>
        <charset val="134"/>
      </rPr>
      <t>（1）</t>
    </r>
    <phoneticPr fontId="1" type="noConversion"/>
  </si>
  <si>
    <t>150×300（2）</t>
  </si>
  <si>
    <r>
      <t>275</t>
    </r>
    <r>
      <rPr>
        <sz val="9"/>
        <color indexed="10"/>
        <rFont val="宋体"/>
        <family val="3"/>
        <charset val="134"/>
      </rPr>
      <t>×300 (1)</t>
    </r>
    <phoneticPr fontId="1" type="noConversion"/>
  </si>
  <si>
    <r>
      <t>150×</t>
    </r>
    <r>
      <rPr>
        <sz val="9"/>
        <color indexed="10"/>
        <rFont val="宋体"/>
        <family val="3"/>
        <charset val="134"/>
      </rPr>
      <t>150</t>
    </r>
    <r>
      <rPr>
        <sz val="9"/>
        <color indexed="10"/>
        <rFont val="宋体"/>
        <family val="3"/>
        <charset val="134"/>
      </rPr>
      <t>（2）</t>
    </r>
    <phoneticPr fontId="1" type="noConversion"/>
  </si>
  <si>
    <t>150×300（3）</t>
  </si>
  <si>
    <r>
      <t>275</t>
    </r>
    <r>
      <rPr>
        <sz val="9"/>
        <color indexed="10"/>
        <rFont val="宋体"/>
        <family val="3"/>
        <charset val="134"/>
      </rPr>
      <t>×300 (2)</t>
    </r>
    <r>
      <rPr>
        <sz val="12"/>
        <rFont val="宋体"/>
        <family val="3"/>
        <charset val="134"/>
      </rPr>
      <t/>
    </r>
  </si>
  <si>
    <r>
      <t>1</t>
    </r>
    <r>
      <rPr>
        <sz val="9"/>
        <color indexed="10"/>
        <rFont val="宋体"/>
        <family val="3"/>
        <charset val="134"/>
      </rPr>
      <t>75</t>
    </r>
    <r>
      <rPr>
        <sz val="9"/>
        <color indexed="10"/>
        <rFont val="宋体"/>
        <family val="3"/>
        <charset val="134"/>
      </rPr>
      <t>×</t>
    </r>
    <r>
      <rPr>
        <sz val="9"/>
        <color indexed="10"/>
        <rFont val="宋体"/>
        <family val="3"/>
        <charset val="134"/>
      </rPr>
      <t>175</t>
    </r>
    <r>
      <rPr>
        <sz val="9"/>
        <color indexed="10"/>
        <rFont val="宋体"/>
        <family val="3"/>
        <charset val="134"/>
      </rPr>
      <t>（</t>
    </r>
    <r>
      <rPr>
        <sz val="9"/>
        <color indexed="10"/>
        <rFont val="宋体"/>
        <family val="3"/>
        <charset val="134"/>
      </rPr>
      <t>1</t>
    </r>
    <r>
      <rPr>
        <sz val="9"/>
        <color indexed="10"/>
        <rFont val="宋体"/>
        <family val="3"/>
        <charset val="134"/>
      </rPr>
      <t>）</t>
    </r>
    <phoneticPr fontId="1" type="noConversion"/>
  </si>
  <si>
    <t>175×350（1）</t>
    <phoneticPr fontId="1" type="noConversion"/>
  </si>
  <si>
    <t>300×300 (1)</t>
    <phoneticPr fontId="1" type="noConversion"/>
  </si>
  <si>
    <r>
      <t>1</t>
    </r>
    <r>
      <rPr>
        <sz val="9"/>
        <color indexed="10"/>
        <rFont val="宋体"/>
        <family val="3"/>
        <charset val="134"/>
      </rPr>
      <t>75</t>
    </r>
    <r>
      <rPr>
        <sz val="9"/>
        <color indexed="10"/>
        <rFont val="宋体"/>
        <family val="3"/>
        <charset val="134"/>
      </rPr>
      <t>×</t>
    </r>
    <r>
      <rPr>
        <sz val="9"/>
        <color indexed="10"/>
        <rFont val="宋体"/>
        <family val="3"/>
        <charset val="134"/>
      </rPr>
      <t>175</t>
    </r>
    <r>
      <rPr>
        <sz val="9"/>
        <color indexed="10"/>
        <rFont val="宋体"/>
        <family val="3"/>
        <charset val="134"/>
      </rPr>
      <t>（</t>
    </r>
    <r>
      <rPr>
        <sz val="9"/>
        <color indexed="10"/>
        <rFont val="宋体"/>
        <family val="3"/>
        <charset val="134"/>
      </rPr>
      <t>2）</t>
    </r>
    <r>
      <rPr>
        <sz val="9"/>
        <color indexed="10"/>
        <rFont val="宋体"/>
        <family val="3"/>
        <charset val="134"/>
      </rPr>
      <t/>
    </r>
  </si>
  <si>
    <t>175×350（2）</t>
  </si>
  <si>
    <t>300×300 (2)</t>
  </si>
  <si>
    <r>
      <t>2</t>
    </r>
    <r>
      <rPr>
        <sz val="9"/>
        <color indexed="10"/>
        <rFont val="宋体"/>
        <family val="3"/>
        <charset val="134"/>
      </rPr>
      <t>00</t>
    </r>
    <r>
      <rPr>
        <sz val="9"/>
        <color indexed="10"/>
        <rFont val="宋体"/>
        <family val="3"/>
        <charset val="134"/>
      </rPr>
      <t>×</t>
    </r>
    <r>
      <rPr>
        <sz val="9"/>
        <color indexed="10"/>
        <rFont val="宋体"/>
        <family val="3"/>
        <charset val="134"/>
      </rPr>
      <t>20</t>
    </r>
    <r>
      <rPr>
        <sz val="9"/>
        <color indexed="10"/>
        <rFont val="宋体"/>
        <family val="3"/>
        <charset val="134"/>
      </rPr>
      <t>0（</t>
    </r>
    <r>
      <rPr>
        <sz val="9"/>
        <color indexed="10"/>
        <rFont val="宋体"/>
        <family val="3"/>
        <charset val="134"/>
      </rPr>
      <t>1</t>
    </r>
    <r>
      <rPr>
        <sz val="9"/>
        <color indexed="10"/>
        <rFont val="宋体"/>
        <family val="3"/>
        <charset val="134"/>
      </rPr>
      <t>）</t>
    </r>
    <phoneticPr fontId="1" type="noConversion"/>
  </si>
  <si>
    <t>200×400（1）</t>
    <phoneticPr fontId="1" type="noConversion"/>
  </si>
  <si>
    <t>300×300 (3)</t>
  </si>
  <si>
    <r>
      <t>2</t>
    </r>
    <r>
      <rPr>
        <sz val="9"/>
        <color indexed="10"/>
        <rFont val="宋体"/>
        <family val="3"/>
        <charset val="134"/>
      </rPr>
      <t>00</t>
    </r>
    <r>
      <rPr>
        <sz val="9"/>
        <color indexed="10"/>
        <rFont val="宋体"/>
        <family val="3"/>
        <charset val="134"/>
      </rPr>
      <t>×</t>
    </r>
    <r>
      <rPr>
        <sz val="9"/>
        <color indexed="10"/>
        <rFont val="宋体"/>
        <family val="3"/>
        <charset val="134"/>
      </rPr>
      <t>20</t>
    </r>
    <r>
      <rPr>
        <sz val="9"/>
        <color indexed="10"/>
        <rFont val="宋体"/>
        <family val="3"/>
        <charset val="134"/>
      </rPr>
      <t>0（</t>
    </r>
    <r>
      <rPr>
        <sz val="9"/>
        <color indexed="10"/>
        <rFont val="宋体"/>
        <family val="3"/>
        <charset val="134"/>
      </rPr>
      <t>2）</t>
    </r>
    <r>
      <rPr>
        <sz val="9"/>
        <color indexed="10"/>
        <rFont val="宋体"/>
        <family val="3"/>
        <charset val="134"/>
      </rPr>
      <t/>
    </r>
  </si>
  <si>
    <t>200×400（2）</t>
  </si>
  <si>
    <r>
      <t>225</t>
    </r>
    <r>
      <rPr>
        <sz val="9"/>
        <color indexed="10"/>
        <rFont val="宋体"/>
        <family val="3"/>
        <charset val="134"/>
      </rPr>
      <t>×</t>
    </r>
    <r>
      <rPr>
        <sz val="9"/>
        <color indexed="10"/>
        <rFont val="宋体"/>
        <family val="3"/>
        <charset val="134"/>
      </rPr>
      <t>20</t>
    </r>
    <r>
      <rPr>
        <sz val="9"/>
        <color indexed="10"/>
        <rFont val="宋体"/>
        <family val="3"/>
        <charset val="134"/>
      </rPr>
      <t>0（</t>
    </r>
    <r>
      <rPr>
        <sz val="9"/>
        <color indexed="10"/>
        <rFont val="宋体"/>
        <family val="3"/>
        <charset val="134"/>
      </rPr>
      <t>1</t>
    </r>
    <r>
      <rPr>
        <sz val="9"/>
        <color indexed="10"/>
        <rFont val="宋体"/>
        <family val="3"/>
        <charset val="134"/>
      </rPr>
      <t>）</t>
    </r>
    <phoneticPr fontId="1" type="noConversion"/>
  </si>
  <si>
    <t>200×400（3）</t>
  </si>
  <si>
    <r>
      <t>225</t>
    </r>
    <r>
      <rPr>
        <sz val="9"/>
        <color indexed="10"/>
        <rFont val="宋体"/>
        <family val="3"/>
        <charset val="134"/>
      </rPr>
      <t>×</t>
    </r>
    <r>
      <rPr>
        <sz val="9"/>
        <color indexed="10"/>
        <rFont val="宋体"/>
        <family val="3"/>
        <charset val="134"/>
      </rPr>
      <t>20</t>
    </r>
    <r>
      <rPr>
        <sz val="9"/>
        <color indexed="10"/>
        <rFont val="宋体"/>
        <family val="3"/>
        <charset val="134"/>
      </rPr>
      <t>0（</t>
    </r>
    <r>
      <rPr>
        <sz val="9"/>
        <color indexed="10"/>
        <rFont val="宋体"/>
        <family val="3"/>
        <charset val="134"/>
      </rPr>
      <t>2）</t>
    </r>
    <r>
      <rPr>
        <sz val="9"/>
        <color indexed="10"/>
        <rFont val="宋体"/>
        <family val="3"/>
        <charset val="134"/>
      </rPr>
      <t/>
    </r>
    <phoneticPr fontId="1" type="noConversion"/>
  </si>
  <si>
    <t>200×400（4）</t>
  </si>
  <si>
    <r>
      <t>2</t>
    </r>
    <r>
      <rPr>
        <sz val="9"/>
        <color indexed="10"/>
        <rFont val="宋体"/>
        <family val="3"/>
        <charset val="134"/>
      </rPr>
      <t>5</t>
    </r>
    <r>
      <rPr>
        <sz val="9"/>
        <color indexed="10"/>
        <rFont val="宋体"/>
        <family val="3"/>
        <charset val="134"/>
      </rPr>
      <t>0×</t>
    </r>
    <r>
      <rPr>
        <sz val="9"/>
        <color indexed="10"/>
        <rFont val="宋体"/>
        <family val="3"/>
        <charset val="134"/>
      </rPr>
      <t>2</t>
    </r>
    <r>
      <rPr>
        <sz val="9"/>
        <color indexed="10"/>
        <rFont val="宋体"/>
        <family val="3"/>
        <charset val="134"/>
      </rPr>
      <t>00（</t>
    </r>
    <r>
      <rPr>
        <sz val="9"/>
        <color indexed="10"/>
        <rFont val="宋体"/>
        <family val="3"/>
        <charset val="134"/>
      </rPr>
      <t>1</t>
    </r>
    <r>
      <rPr>
        <sz val="9"/>
        <color indexed="10"/>
        <rFont val="宋体"/>
        <family val="3"/>
        <charset val="134"/>
      </rPr>
      <t>）</t>
    </r>
    <phoneticPr fontId="1" type="noConversion"/>
  </si>
  <si>
    <t>200×400（5）</t>
  </si>
  <si>
    <r>
      <t>2</t>
    </r>
    <r>
      <rPr>
        <sz val="9"/>
        <color indexed="10"/>
        <rFont val="宋体"/>
        <family val="3"/>
        <charset val="134"/>
      </rPr>
      <t>5</t>
    </r>
    <r>
      <rPr>
        <sz val="9"/>
        <color indexed="10"/>
        <rFont val="宋体"/>
        <family val="3"/>
        <charset val="134"/>
      </rPr>
      <t>0×</t>
    </r>
    <r>
      <rPr>
        <sz val="9"/>
        <color indexed="10"/>
        <rFont val="宋体"/>
        <family val="3"/>
        <charset val="134"/>
      </rPr>
      <t>2</t>
    </r>
    <r>
      <rPr>
        <sz val="9"/>
        <color indexed="10"/>
        <rFont val="宋体"/>
        <family val="3"/>
        <charset val="134"/>
      </rPr>
      <t>00（</t>
    </r>
    <r>
      <rPr>
        <sz val="9"/>
        <color indexed="10"/>
        <rFont val="宋体"/>
        <family val="3"/>
        <charset val="134"/>
      </rPr>
      <t>2）</t>
    </r>
    <r>
      <rPr>
        <sz val="9"/>
        <color indexed="10"/>
        <rFont val="宋体"/>
        <family val="3"/>
        <charset val="134"/>
      </rPr>
      <t/>
    </r>
  </si>
  <si>
    <t>200×400（6）</t>
  </si>
  <si>
    <r>
      <t>2</t>
    </r>
    <r>
      <rPr>
        <sz val="9"/>
        <color indexed="10"/>
        <rFont val="宋体"/>
        <family val="3"/>
        <charset val="134"/>
      </rPr>
      <t>5</t>
    </r>
    <r>
      <rPr>
        <sz val="9"/>
        <color indexed="10"/>
        <rFont val="宋体"/>
        <family val="3"/>
        <charset val="134"/>
      </rPr>
      <t>0×</t>
    </r>
    <r>
      <rPr>
        <sz val="9"/>
        <color indexed="10"/>
        <rFont val="宋体"/>
        <family val="3"/>
        <charset val="134"/>
      </rPr>
      <t>2</t>
    </r>
    <r>
      <rPr>
        <sz val="9"/>
        <color indexed="10"/>
        <rFont val="宋体"/>
        <family val="3"/>
        <charset val="134"/>
      </rPr>
      <t>00（</t>
    </r>
    <r>
      <rPr>
        <sz val="9"/>
        <color indexed="10"/>
        <rFont val="宋体"/>
        <family val="3"/>
        <charset val="134"/>
      </rPr>
      <t>3）</t>
    </r>
    <r>
      <rPr>
        <sz val="9"/>
        <color indexed="10"/>
        <rFont val="宋体"/>
        <family val="3"/>
        <charset val="134"/>
      </rPr>
      <t/>
    </r>
  </si>
  <si>
    <r>
      <t>2</t>
    </r>
    <r>
      <rPr>
        <sz val="9"/>
        <color indexed="10"/>
        <rFont val="宋体"/>
        <family val="3"/>
        <charset val="134"/>
      </rPr>
      <t>75</t>
    </r>
    <r>
      <rPr>
        <sz val="9"/>
        <color indexed="10"/>
        <rFont val="宋体"/>
        <family val="3"/>
        <charset val="134"/>
      </rPr>
      <t>×200 (</t>
    </r>
    <r>
      <rPr>
        <sz val="9"/>
        <color indexed="10"/>
        <rFont val="宋体"/>
        <family val="3"/>
        <charset val="134"/>
      </rPr>
      <t>1</t>
    </r>
    <r>
      <rPr>
        <sz val="9"/>
        <color indexed="10"/>
        <rFont val="宋体"/>
        <family val="3"/>
        <charset val="134"/>
      </rPr>
      <t>)</t>
    </r>
    <r>
      <rPr>
        <sz val="12"/>
        <rFont val="宋体"/>
        <family val="3"/>
        <charset val="134"/>
      </rPr>
      <t/>
    </r>
    <phoneticPr fontId="1" type="noConversion"/>
  </si>
  <si>
    <r>
      <t>2</t>
    </r>
    <r>
      <rPr>
        <sz val="9"/>
        <color indexed="10"/>
        <rFont val="宋体"/>
        <family val="3"/>
        <charset val="134"/>
      </rPr>
      <t>75</t>
    </r>
    <r>
      <rPr>
        <sz val="9"/>
        <color indexed="10"/>
        <rFont val="宋体"/>
        <family val="3"/>
        <charset val="134"/>
      </rPr>
      <t>×200 (</t>
    </r>
    <r>
      <rPr>
        <sz val="9"/>
        <color indexed="10"/>
        <rFont val="宋体"/>
        <family val="3"/>
        <charset val="134"/>
      </rPr>
      <t>2)</t>
    </r>
    <r>
      <rPr>
        <sz val="12"/>
        <rFont val="宋体"/>
        <family val="3"/>
        <charset val="134"/>
      </rPr>
      <t/>
    </r>
  </si>
  <si>
    <r>
      <t>300</t>
    </r>
    <r>
      <rPr>
        <sz val="9"/>
        <color indexed="10"/>
        <rFont val="宋体"/>
        <family val="3"/>
        <charset val="134"/>
      </rPr>
      <t>×200 (</t>
    </r>
    <r>
      <rPr>
        <sz val="9"/>
        <color indexed="10"/>
        <rFont val="宋体"/>
        <family val="3"/>
        <charset val="134"/>
      </rPr>
      <t>1)</t>
    </r>
    <r>
      <rPr>
        <sz val="12"/>
        <rFont val="宋体"/>
        <family val="3"/>
        <charset val="134"/>
      </rPr>
      <t/>
    </r>
    <phoneticPr fontId="1" type="noConversion"/>
  </si>
  <si>
    <r>
      <t>300</t>
    </r>
    <r>
      <rPr>
        <sz val="9"/>
        <color indexed="10"/>
        <rFont val="宋体"/>
        <family val="3"/>
        <charset val="134"/>
      </rPr>
      <t>×200 (</t>
    </r>
    <r>
      <rPr>
        <sz val="9"/>
        <color indexed="10"/>
        <rFont val="宋体"/>
        <family val="3"/>
        <charset val="134"/>
      </rPr>
      <t>2)</t>
    </r>
    <r>
      <rPr>
        <sz val="12"/>
        <rFont val="宋体"/>
        <family val="3"/>
        <charset val="134"/>
      </rPr>
      <t/>
    </r>
  </si>
  <si>
    <r>
      <t>300</t>
    </r>
    <r>
      <rPr>
        <sz val="9"/>
        <color indexed="10"/>
        <rFont val="宋体"/>
        <family val="3"/>
        <charset val="134"/>
      </rPr>
      <t>×200 (</t>
    </r>
    <r>
      <rPr>
        <sz val="9"/>
        <color indexed="10"/>
        <rFont val="宋体"/>
        <family val="3"/>
        <charset val="134"/>
      </rPr>
      <t>3)</t>
    </r>
    <r>
      <rPr>
        <sz val="12"/>
        <rFont val="宋体"/>
        <family val="3"/>
        <charset val="134"/>
      </rPr>
      <t/>
    </r>
  </si>
  <si>
    <r>
      <t>325</t>
    </r>
    <r>
      <rPr>
        <sz val="9"/>
        <color indexed="10"/>
        <rFont val="宋体"/>
        <family val="3"/>
        <charset val="134"/>
      </rPr>
      <t>×</t>
    </r>
    <r>
      <rPr>
        <sz val="9"/>
        <color indexed="10"/>
        <rFont val="宋体"/>
        <family val="3"/>
        <charset val="134"/>
      </rPr>
      <t>3</t>
    </r>
    <r>
      <rPr>
        <sz val="9"/>
        <color indexed="10"/>
        <rFont val="宋体"/>
        <family val="3"/>
        <charset val="134"/>
      </rPr>
      <t>00 (</t>
    </r>
    <r>
      <rPr>
        <sz val="9"/>
        <color indexed="10"/>
        <rFont val="宋体"/>
        <family val="3"/>
        <charset val="134"/>
      </rPr>
      <t>1)</t>
    </r>
    <r>
      <rPr>
        <sz val="12"/>
        <rFont val="宋体"/>
        <family val="3"/>
        <charset val="134"/>
      </rPr>
      <t/>
    </r>
    <phoneticPr fontId="1" type="noConversion"/>
  </si>
  <si>
    <r>
      <t>325</t>
    </r>
    <r>
      <rPr>
        <sz val="9"/>
        <color indexed="10"/>
        <rFont val="宋体"/>
        <family val="3"/>
        <charset val="134"/>
      </rPr>
      <t>×</t>
    </r>
    <r>
      <rPr>
        <sz val="9"/>
        <color indexed="10"/>
        <rFont val="宋体"/>
        <family val="3"/>
        <charset val="134"/>
      </rPr>
      <t>3</t>
    </r>
    <r>
      <rPr>
        <sz val="9"/>
        <color indexed="10"/>
        <rFont val="宋体"/>
        <family val="3"/>
        <charset val="134"/>
      </rPr>
      <t>00 (</t>
    </r>
    <r>
      <rPr>
        <sz val="9"/>
        <color indexed="10"/>
        <rFont val="宋体"/>
        <family val="3"/>
        <charset val="134"/>
      </rPr>
      <t>2)</t>
    </r>
    <r>
      <rPr>
        <sz val="12"/>
        <rFont val="宋体"/>
        <family val="3"/>
        <charset val="134"/>
      </rPr>
      <t/>
    </r>
  </si>
  <si>
    <r>
      <t>325</t>
    </r>
    <r>
      <rPr>
        <sz val="9"/>
        <color indexed="10"/>
        <rFont val="宋体"/>
        <family val="3"/>
        <charset val="134"/>
      </rPr>
      <t>×</t>
    </r>
    <r>
      <rPr>
        <sz val="9"/>
        <color indexed="10"/>
        <rFont val="宋体"/>
        <family val="3"/>
        <charset val="134"/>
      </rPr>
      <t>3</t>
    </r>
    <r>
      <rPr>
        <sz val="9"/>
        <color indexed="10"/>
        <rFont val="宋体"/>
        <family val="3"/>
        <charset val="134"/>
      </rPr>
      <t>00 (</t>
    </r>
    <r>
      <rPr>
        <sz val="9"/>
        <color indexed="10"/>
        <rFont val="宋体"/>
        <family val="3"/>
        <charset val="134"/>
      </rPr>
      <t>3)</t>
    </r>
    <r>
      <rPr>
        <sz val="12"/>
        <rFont val="宋体"/>
        <family val="3"/>
        <charset val="134"/>
      </rPr>
      <t/>
    </r>
  </si>
  <si>
    <r>
      <t>350</t>
    </r>
    <r>
      <rPr>
        <sz val="9"/>
        <color indexed="10"/>
        <rFont val="宋体"/>
        <family val="3"/>
        <charset val="134"/>
      </rPr>
      <t>×</t>
    </r>
    <r>
      <rPr>
        <sz val="9"/>
        <color indexed="10"/>
        <rFont val="宋体"/>
        <family val="3"/>
        <charset val="134"/>
      </rPr>
      <t>3</t>
    </r>
    <r>
      <rPr>
        <sz val="9"/>
        <color indexed="10"/>
        <rFont val="宋体"/>
        <family val="3"/>
        <charset val="134"/>
      </rPr>
      <t>00 (</t>
    </r>
    <r>
      <rPr>
        <sz val="9"/>
        <color indexed="10"/>
        <rFont val="宋体"/>
        <family val="3"/>
        <charset val="134"/>
      </rPr>
      <t>1)</t>
    </r>
    <r>
      <rPr>
        <sz val="12"/>
        <rFont val="宋体"/>
        <family val="3"/>
        <charset val="134"/>
      </rPr>
      <t/>
    </r>
    <phoneticPr fontId="1" type="noConversion"/>
  </si>
  <si>
    <r>
      <t>350</t>
    </r>
    <r>
      <rPr>
        <sz val="9"/>
        <color indexed="10"/>
        <rFont val="宋体"/>
        <family val="3"/>
        <charset val="134"/>
      </rPr>
      <t>×</t>
    </r>
    <r>
      <rPr>
        <sz val="9"/>
        <color indexed="10"/>
        <rFont val="宋体"/>
        <family val="3"/>
        <charset val="134"/>
      </rPr>
      <t>3</t>
    </r>
    <r>
      <rPr>
        <sz val="9"/>
        <color indexed="10"/>
        <rFont val="宋体"/>
        <family val="3"/>
        <charset val="134"/>
      </rPr>
      <t>00 (</t>
    </r>
    <r>
      <rPr>
        <sz val="9"/>
        <color indexed="10"/>
        <rFont val="宋体"/>
        <family val="3"/>
        <charset val="134"/>
      </rPr>
      <t>2)</t>
    </r>
    <r>
      <rPr>
        <sz val="12"/>
        <rFont val="宋体"/>
        <family val="3"/>
        <charset val="134"/>
      </rPr>
      <t/>
    </r>
  </si>
  <si>
    <r>
      <t>400</t>
    </r>
    <r>
      <rPr>
        <sz val="9"/>
        <color indexed="10"/>
        <rFont val="宋体"/>
        <family val="3"/>
        <charset val="134"/>
      </rPr>
      <t>×</t>
    </r>
    <r>
      <rPr>
        <sz val="9"/>
        <color indexed="10"/>
        <rFont val="宋体"/>
        <family val="3"/>
        <charset val="134"/>
      </rPr>
      <t>3</t>
    </r>
    <r>
      <rPr>
        <sz val="9"/>
        <color indexed="10"/>
        <rFont val="宋体"/>
        <family val="3"/>
        <charset val="134"/>
      </rPr>
      <t>00 (</t>
    </r>
    <r>
      <rPr>
        <sz val="9"/>
        <color indexed="10"/>
        <rFont val="宋体"/>
        <family val="3"/>
        <charset val="134"/>
      </rPr>
      <t>1)</t>
    </r>
    <r>
      <rPr>
        <sz val="12"/>
        <rFont val="宋体"/>
        <family val="3"/>
        <charset val="134"/>
      </rPr>
      <t/>
    </r>
    <phoneticPr fontId="1" type="noConversion"/>
  </si>
  <si>
    <r>
      <t>400</t>
    </r>
    <r>
      <rPr>
        <sz val="9"/>
        <color indexed="10"/>
        <rFont val="宋体"/>
        <family val="3"/>
        <charset val="134"/>
      </rPr>
      <t>×</t>
    </r>
    <r>
      <rPr>
        <sz val="9"/>
        <color indexed="10"/>
        <rFont val="宋体"/>
        <family val="3"/>
        <charset val="134"/>
      </rPr>
      <t>3</t>
    </r>
    <r>
      <rPr>
        <sz val="9"/>
        <color indexed="10"/>
        <rFont val="宋体"/>
        <family val="3"/>
        <charset val="134"/>
      </rPr>
      <t>00 (</t>
    </r>
    <r>
      <rPr>
        <sz val="9"/>
        <color indexed="10"/>
        <rFont val="宋体"/>
        <family val="3"/>
        <charset val="134"/>
      </rPr>
      <t>2)</t>
    </r>
    <r>
      <rPr>
        <sz val="12"/>
        <rFont val="宋体"/>
        <family val="3"/>
        <charset val="134"/>
      </rPr>
      <t/>
    </r>
  </si>
  <si>
    <r>
      <t>450</t>
    </r>
    <r>
      <rPr>
        <sz val="9"/>
        <color indexed="10"/>
        <rFont val="宋体"/>
        <family val="3"/>
        <charset val="134"/>
      </rPr>
      <t>×</t>
    </r>
    <r>
      <rPr>
        <sz val="9"/>
        <color indexed="10"/>
        <rFont val="宋体"/>
        <family val="3"/>
        <charset val="134"/>
      </rPr>
      <t>3</t>
    </r>
    <r>
      <rPr>
        <sz val="9"/>
        <color indexed="10"/>
        <rFont val="宋体"/>
        <family val="3"/>
        <charset val="134"/>
      </rPr>
      <t>00 (</t>
    </r>
    <r>
      <rPr>
        <sz val="9"/>
        <color indexed="10"/>
        <rFont val="宋体"/>
        <family val="3"/>
        <charset val="134"/>
      </rPr>
      <t>1)</t>
    </r>
    <r>
      <rPr>
        <sz val="12"/>
        <rFont val="宋体"/>
        <family val="3"/>
        <charset val="134"/>
      </rPr>
      <t/>
    </r>
    <phoneticPr fontId="1" type="noConversion"/>
  </si>
  <si>
    <r>
      <t>450</t>
    </r>
    <r>
      <rPr>
        <sz val="9"/>
        <color indexed="10"/>
        <rFont val="宋体"/>
        <family val="3"/>
        <charset val="134"/>
      </rPr>
      <t>×</t>
    </r>
    <r>
      <rPr>
        <sz val="9"/>
        <color indexed="10"/>
        <rFont val="宋体"/>
        <family val="3"/>
        <charset val="134"/>
      </rPr>
      <t>3</t>
    </r>
    <r>
      <rPr>
        <sz val="9"/>
        <color indexed="10"/>
        <rFont val="宋体"/>
        <family val="3"/>
        <charset val="134"/>
      </rPr>
      <t>00 (</t>
    </r>
    <r>
      <rPr>
        <sz val="9"/>
        <color indexed="10"/>
        <rFont val="宋体"/>
        <family val="3"/>
        <charset val="134"/>
      </rPr>
      <t>2)</t>
    </r>
    <r>
      <rPr>
        <sz val="12"/>
        <rFont val="宋体"/>
        <family val="3"/>
        <charset val="134"/>
      </rPr>
      <t/>
    </r>
  </si>
  <si>
    <r>
      <t>450</t>
    </r>
    <r>
      <rPr>
        <sz val="9"/>
        <color indexed="10"/>
        <rFont val="宋体"/>
        <family val="3"/>
        <charset val="134"/>
      </rPr>
      <t>×</t>
    </r>
    <r>
      <rPr>
        <sz val="9"/>
        <color indexed="10"/>
        <rFont val="宋体"/>
        <family val="3"/>
        <charset val="134"/>
      </rPr>
      <t>3</t>
    </r>
    <r>
      <rPr>
        <sz val="9"/>
        <color indexed="10"/>
        <rFont val="宋体"/>
        <family val="3"/>
        <charset val="134"/>
      </rPr>
      <t>00 (</t>
    </r>
    <r>
      <rPr>
        <sz val="9"/>
        <color indexed="10"/>
        <rFont val="宋体"/>
        <family val="3"/>
        <charset val="134"/>
      </rPr>
      <t>3)</t>
    </r>
    <r>
      <rPr>
        <sz val="12"/>
        <rFont val="宋体"/>
        <family val="3"/>
        <charset val="134"/>
      </rPr>
      <t/>
    </r>
  </si>
  <si>
    <t>热 轧 型 钢</t>
    <phoneticPr fontId="1" type="noConversion"/>
  </si>
  <si>
    <t>等边角钢</t>
    <phoneticPr fontId="1" type="noConversion"/>
  </si>
  <si>
    <t>不等边角钢</t>
    <phoneticPr fontId="1" type="noConversion"/>
  </si>
  <si>
    <t>槽钢</t>
    <phoneticPr fontId="1" type="noConversion"/>
  </si>
  <si>
    <t>工字钢</t>
    <phoneticPr fontId="1" type="noConversion"/>
  </si>
  <si>
    <t>L型钢</t>
    <phoneticPr fontId="1" type="noConversion"/>
  </si>
  <si>
    <t>GB/T 706-2008</t>
  </si>
  <si>
    <t>单价：</t>
    <phoneticPr fontId="1" type="noConversion"/>
  </si>
  <si>
    <t xml:space="preserve"> 元/吨</t>
    <phoneticPr fontId="1" type="noConversion"/>
  </si>
  <si>
    <t>型号</t>
    <phoneticPr fontId="1" type="noConversion"/>
  </si>
  <si>
    <t>截面尺寸/mm</t>
    <phoneticPr fontId="1" type="noConversion"/>
  </si>
  <si>
    <t>截面面积
cm2</t>
    <phoneticPr fontId="1" type="noConversion"/>
  </si>
  <si>
    <t>理论重量
kg/m</t>
    <phoneticPr fontId="1" type="noConversion"/>
  </si>
  <si>
    <t>外表面积
m2/m</t>
    <phoneticPr fontId="1" type="noConversion"/>
  </si>
  <si>
    <t>型号</t>
    <phoneticPr fontId="1" type="noConversion"/>
  </si>
  <si>
    <t>截面面积
cm2</t>
    <phoneticPr fontId="1" type="noConversion"/>
  </si>
  <si>
    <t>理论重量
kg/m</t>
    <phoneticPr fontId="1" type="noConversion"/>
  </si>
  <si>
    <t>型号</t>
    <phoneticPr fontId="1" type="noConversion"/>
  </si>
  <si>
    <t>截面尺寸/mm</t>
    <phoneticPr fontId="1" type="noConversion"/>
  </si>
  <si>
    <t>截面面积
cm2</t>
    <phoneticPr fontId="1" type="noConversion"/>
  </si>
  <si>
    <t>理论重量
kg/m</t>
    <phoneticPr fontId="1" type="noConversion"/>
  </si>
  <si>
    <t>外表面积
m2/m</t>
    <phoneticPr fontId="1" type="noConversion"/>
  </si>
  <si>
    <t>型号</t>
    <phoneticPr fontId="1" type="noConversion"/>
  </si>
  <si>
    <t>截面尺寸/mm</t>
    <phoneticPr fontId="1" type="noConversion"/>
  </si>
  <si>
    <t>截面面积
cm2</t>
    <phoneticPr fontId="1" type="noConversion"/>
  </si>
  <si>
    <t>理论重量
kg/m</t>
    <phoneticPr fontId="1" type="noConversion"/>
  </si>
  <si>
    <t>外表面积
m2/m</t>
    <phoneticPr fontId="1" type="noConversion"/>
  </si>
  <si>
    <t>截面尺寸/mm</t>
    <phoneticPr fontId="1" type="noConversion"/>
  </si>
  <si>
    <t>截面面积
cm2</t>
    <phoneticPr fontId="1" type="noConversion"/>
  </si>
  <si>
    <t>理论重量
kg/m</t>
    <phoneticPr fontId="1" type="noConversion"/>
  </si>
  <si>
    <t>b</t>
    <phoneticPr fontId="1" type="noConversion"/>
  </si>
  <si>
    <t>d</t>
    <phoneticPr fontId="1" type="noConversion"/>
  </si>
  <si>
    <t>r</t>
    <phoneticPr fontId="1" type="noConversion"/>
  </si>
  <si>
    <t>B</t>
    <phoneticPr fontId="1" type="noConversion"/>
  </si>
  <si>
    <t>d</t>
    <phoneticPr fontId="1" type="noConversion"/>
  </si>
  <si>
    <t>r</t>
    <phoneticPr fontId="1" type="noConversion"/>
  </si>
  <si>
    <t>h</t>
    <phoneticPr fontId="1" type="noConversion"/>
  </si>
  <si>
    <t>b</t>
    <phoneticPr fontId="1" type="noConversion"/>
  </si>
  <si>
    <t>d</t>
    <phoneticPr fontId="1" type="noConversion"/>
  </si>
  <si>
    <t>t</t>
    <phoneticPr fontId="1" type="noConversion"/>
  </si>
  <si>
    <t>r1</t>
    <phoneticPr fontId="1" type="noConversion"/>
  </si>
  <si>
    <t>h</t>
    <phoneticPr fontId="1" type="noConversion"/>
  </si>
  <si>
    <t>b</t>
    <phoneticPr fontId="1" type="noConversion"/>
  </si>
  <si>
    <t>d</t>
    <phoneticPr fontId="1" type="noConversion"/>
  </si>
  <si>
    <t>t</t>
    <phoneticPr fontId="1" type="noConversion"/>
  </si>
  <si>
    <t>r1</t>
    <phoneticPr fontId="1" type="noConversion"/>
  </si>
  <si>
    <t>B</t>
    <phoneticPr fontId="1" type="noConversion"/>
  </si>
  <si>
    <t>D</t>
    <phoneticPr fontId="1" type="noConversion"/>
  </si>
  <si>
    <t>d</t>
    <phoneticPr fontId="1" type="noConversion"/>
  </si>
  <si>
    <t>r</t>
    <phoneticPr fontId="1" type="noConversion"/>
  </si>
  <si>
    <t>r1</t>
    <phoneticPr fontId="1" type="noConversion"/>
  </si>
  <si>
    <t>b</t>
    <phoneticPr fontId="1" type="noConversion"/>
  </si>
  <si>
    <t>d</t>
    <phoneticPr fontId="1" type="noConversion"/>
  </si>
  <si>
    <t>r</t>
    <phoneticPr fontId="1" type="noConversion"/>
  </si>
  <si>
    <r>
      <t>截面面积
cm</t>
    </r>
    <r>
      <rPr>
        <vertAlign val="superscript"/>
        <sz val="10"/>
        <color indexed="9"/>
        <rFont val="宋体"/>
        <family val="3"/>
        <charset val="134"/>
      </rPr>
      <t>2</t>
    </r>
    <phoneticPr fontId="1" type="noConversion"/>
  </si>
  <si>
    <r>
      <t>外表面积
m</t>
    </r>
    <r>
      <rPr>
        <vertAlign val="superscript"/>
        <sz val="10"/>
        <color indexed="9"/>
        <rFont val="宋体"/>
        <family val="3"/>
        <charset val="134"/>
      </rPr>
      <t>2</t>
    </r>
    <r>
      <rPr>
        <sz val="10"/>
        <color indexed="9"/>
        <rFont val="宋体"/>
        <family val="3"/>
        <charset val="134"/>
      </rPr>
      <t>/m</t>
    </r>
    <phoneticPr fontId="1" type="noConversion"/>
  </si>
  <si>
    <r>
      <t>外表面积
m</t>
    </r>
    <r>
      <rPr>
        <vertAlign val="superscript"/>
        <sz val="10"/>
        <rFont val="宋体"/>
        <family val="3"/>
        <charset val="134"/>
      </rPr>
      <t>2</t>
    </r>
    <phoneticPr fontId="1" type="noConversion"/>
  </si>
  <si>
    <t>合计金额
（元）</t>
    <phoneticPr fontId="1" type="noConversion"/>
  </si>
  <si>
    <t>等边角钢20×3</t>
  </si>
  <si>
    <t>不等边角钢25×16×3</t>
  </si>
  <si>
    <t>槽钢5#</t>
  </si>
  <si>
    <t>工字钢10#</t>
  </si>
  <si>
    <t>L型钢250×90×9×13</t>
  </si>
  <si>
    <t>等边角钢20×4</t>
  </si>
  <si>
    <t>不等边角钢25×16×4</t>
  </si>
  <si>
    <t>槽钢6.3#</t>
  </si>
  <si>
    <t>工字钢12#</t>
  </si>
  <si>
    <t>L型钢250×90×10.5×15</t>
  </si>
  <si>
    <t>等边角钢25×3</t>
  </si>
  <si>
    <t>不等边角钢32×20×3</t>
  </si>
  <si>
    <t>槽钢6.5#</t>
  </si>
  <si>
    <t>工字钢12.6#</t>
  </si>
  <si>
    <t>L型钢250×90×11.5×16</t>
  </si>
  <si>
    <t xml:space="preserve"> 不等边角钢</t>
    <phoneticPr fontId="1" type="noConversion"/>
  </si>
  <si>
    <t>B</t>
    <phoneticPr fontId="1" type="noConversion"/>
  </si>
  <si>
    <t>d</t>
    <phoneticPr fontId="1" type="noConversion"/>
  </si>
  <si>
    <r>
      <t>截面面积
cm</t>
    </r>
    <r>
      <rPr>
        <vertAlign val="superscript"/>
        <sz val="10"/>
        <color indexed="9"/>
        <rFont val="宋体"/>
        <family val="3"/>
        <charset val="134"/>
      </rPr>
      <t>2</t>
    </r>
    <phoneticPr fontId="1" type="noConversion"/>
  </si>
  <si>
    <t>理论重量
kg/m</t>
    <phoneticPr fontId="1" type="noConversion"/>
  </si>
  <si>
    <r>
      <t>外表面积
m</t>
    </r>
    <r>
      <rPr>
        <vertAlign val="superscript"/>
        <sz val="10"/>
        <color indexed="9"/>
        <rFont val="宋体"/>
        <family val="3"/>
        <charset val="134"/>
      </rPr>
      <t>2</t>
    </r>
    <r>
      <rPr>
        <sz val="10"/>
        <color indexed="9"/>
        <rFont val="宋体"/>
        <family val="3"/>
        <charset val="134"/>
      </rPr>
      <t>/m</t>
    </r>
    <phoneticPr fontId="1" type="noConversion"/>
  </si>
  <si>
    <r>
      <t>外表面积
m</t>
    </r>
    <r>
      <rPr>
        <vertAlign val="superscript"/>
        <sz val="10"/>
        <rFont val="宋体"/>
        <family val="3"/>
        <charset val="134"/>
      </rPr>
      <t>2</t>
    </r>
    <phoneticPr fontId="1" type="noConversion"/>
  </si>
  <si>
    <t>合计金额
（元）</t>
    <phoneticPr fontId="1" type="noConversion"/>
  </si>
  <si>
    <t>等边角钢25×4</t>
  </si>
  <si>
    <t>不等边角钢32×20×4</t>
  </si>
  <si>
    <t>槽钢8#</t>
  </si>
  <si>
    <t>工字钢14#</t>
  </si>
  <si>
    <t>L型钢300×100×10.5×15</t>
  </si>
  <si>
    <t>等边角钢30×3</t>
  </si>
  <si>
    <t>不等边角钢40×25×3</t>
  </si>
  <si>
    <t>槽钢10#</t>
  </si>
  <si>
    <t>工字钢16#</t>
  </si>
  <si>
    <t>L型钢300×100×11.5×16</t>
  </si>
  <si>
    <t>等边角钢30×4</t>
  </si>
  <si>
    <t>不等边角钢40×25×4</t>
  </si>
  <si>
    <t>槽钢12#</t>
  </si>
  <si>
    <t>工字钢18#</t>
  </si>
  <si>
    <t>L型钢350×120×10.5×16</t>
  </si>
  <si>
    <t xml:space="preserve"> 槽钢</t>
    <phoneticPr fontId="1" type="noConversion"/>
  </si>
  <si>
    <t>h</t>
    <phoneticPr fontId="1" type="noConversion"/>
  </si>
  <si>
    <t>d</t>
    <phoneticPr fontId="1" type="noConversion"/>
  </si>
  <si>
    <t>t</t>
    <phoneticPr fontId="1" type="noConversion"/>
  </si>
  <si>
    <t>r</t>
    <phoneticPr fontId="1" type="noConversion"/>
  </si>
  <si>
    <r>
      <t>外表面积
m</t>
    </r>
    <r>
      <rPr>
        <vertAlign val="superscript"/>
        <sz val="10"/>
        <rFont val="宋体"/>
        <family val="3"/>
        <charset val="134"/>
      </rPr>
      <t>2</t>
    </r>
    <phoneticPr fontId="1" type="noConversion"/>
  </si>
  <si>
    <t>合计金额
（元）</t>
    <phoneticPr fontId="1" type="noConversion"/>
  </si>
  <si>
    <t>等边角钢36×3</t>
  </si>
  <si>
    <t>不等边角钢45×28×3</t>
  </si>
  <si>
    <t>槽钢12.6#</t>
  </si>
  <si>
    <t>工字钢20a#</t>
  </si>
  <si>
    <t>L型钢350×120×11.5×18</t>
  </si>
  <si>
    <t>等边角钢36×4</t>
  </si>
  <si>
    <t>不等边角钢45×28×4</t>
  </si>
  <si>
    <t>槽钢14a#</t>
  </si>
  <si>
    <t>工字钢20b#</t>
  </si>
  <si>
    <t>L型钢400×120×11.5×23</t>
  </si>
  <si>
    <t>等边角钢36×5</t>
  </si>
  <si>
    <t>不等边角钢50×32×3</t>
  </si>
  <si>
    <t>槽钢14b#</t>
  </si>
  <si>
    <t>工字钢22a#</t>
  </si>
  <si>
    <t>L型钢450×120×11.5×25</t>
  </si>
  <si>
    <t xml:space="preserve"> 工字钢</t>
    <phoneticPr fontId="1" type="noConversion"/>
  </si>
  <si>
    <t>b</t>
    <phoneticPr fontId="1" type="noConversion"/>
  </si>
  <si>
    <t>t</t>
    <phoneticPr fontId="1" type="noConversion"/>
  </si>
  <si>
    <t>r</t>
    <phoneticPr fontId="1" type="noConversion"/>
  </si>
  <si>
    <t>r1</t>
    <phoneticPr fontId="1" type="noConversion"/>
  </si>
  <si>
    <r>
      <t>截面面积
cm</t>
    </r>
    <r>
      <rPr>
        <vertAlign val="superscript"/>
        <sz val="10"/>
        <color indexed="9"/>
        <rFont val="宋体"/>
        <family val="3"/>
        <charset val="134"/>
      </rPr>
      <t>2</t>
    </r>
    <phoneticPr fontId="1" type="noConversion"/>
  </si>
  <si>
    <t>理论重量
kg/m</t>
    <phoneticPr fontId="1" type="noConversion"/>
  </si>
  <si>
    <r>
      <t>外表面积
m</t>
    </r>
    <r>
      <rPr>
        <vertAlign val="superscript"/>
        <sz val="10"/>
        <color indexed="9"/>
        <rFont val="宋体"/>
        <family val="3"/>
        <charset val="134"/>
      </rPr>
      <t>2</t>
    </r>
    <r>
      <rPr>
        <sz val="10"/>
        <color indexed="9"/>
        <rFont val="宋体"/>
        <family val="3"/>
        <charset val="134"/>
      </rPr>
      <t>/m</t>
    </r>
    <phoneticPr fontId="1" type="noConversion"/>
  </si>
  <si>
    <r>
      <t>外表面积
m</t>
    </r>
    <r>
      <rPr>
        <vertAlign val="superscript"/>
        <sz val="10"/>
        <rFont val="宋体"/>
        <family val="3"/>
        <charset val="134"/>
      </rPr>
      <t>2</t>
    </r>
    <phoneticPr fontId="1" type="noConversion"/>
  </si>
  <si>
    <t>合计金额
（元）</t>
    <phoneticPr fontId="1" type="noConversion"/>
  </si>
  <si>
    <t>等边角钢40×3</t>
  </si>
  <si>
    <t>不等边角钢50×32×4</t>
  </si>
  <si>
    <t>槽钢16a#</t>
  </si>
  <si>
    <t>工字钢22b#</t>
  </si>
  <si>
    <t>L型钢500×120×12.5×33</t>
  </si>
  <si>
    <t>等边角钢40×4</t>
  </si>
  <si>
    <t>不等边角钢56×36×3</t>
  </si>
  <si>
    <t>槽钢16b#</t>
  </si>
  <si>
    <t>工字钢24a#</t>
  </si>
  <si>
    <t>L型钢500×120×13.5×35</t>
  </si>
  <si>
    <t>等边角钢40×5</t>
  </si>
  <si>
    <t>不等边角钢56×36×4</t>
  </si>
  <si>
    <t>槽钢18a#</t>
  </si>
  <si>
    <t>工字钢24b#</t>
  </si>
  <si>
    <t xml:space="preserve"> L型钢</t>
    <phoneticPr fontId="1" type="noConversion"/>
  </si>
  <si>
    <t>B</t>
    <phoneticPr fontId="1" type="noConversion"/>
  </si>
  <si>
    <t>d</t>
    <phoneticPr fontId="1" type="noConversion"/>
  </si>
  <si>
    <t>t</t>
    <phoneticPr fontId="1" type="noConversion"/>
  </si>
  <si>
    <t>r</t>
    <phoneticPr fontId="1" type="noConversion"/>
  </si>
  <si>
    <t>r1</t>
    <phoneticPr fontId="1" type="noConversion"/>
  </si>
  <si>
    <r>
      <t>截面面积
cm</t>
    </r>
    <r>
      <rPr>
        <vertAlign val="superscript"/>
        <sz val="10"/>
        <color indexed="9"/>
        <rFont val="宋体"/>
        <family val="3"/>
        <charset val="134"/>
      </rPr>
      <t>2</t>
    </r>
    <phoneticPr fontId="1" type="noConversion"/>
  </si>
  <si>
    <r>
      <t>外表面积
m</t>
    </r>
    <r>
      <rPr>
        <vertAlign val="superscript"/>
        <sz val="10"/>
        <color indexed="9"/>
        <rFont val="宋体"/>
        <family val="3"/>
        <charset val="134"/>
      </rPr>
      <t>2</t>
    </r>
    <r>
      <rPr>
        <sz val="10"/>
        <color indexed="9"/>
        <rFont val="宋体"/>
        <family val="3"/>
        <charset val="134"/>
      </rPr>
      <t>/m</t>
    </r>
    <phoneticPr fontId="1" type="noConversion"/>
  </si>
  <si>
    <t>等边角钢45×3</t>
  </si>
  <si>
    <t>不等边角钢56×36×5</t>
  </si>
  <si>
    <t>槽钢18b#</t>
  </si>
  <si>
    <t>工字钢25a#</t>
  </si>
  <si>
    <t>表面积(全)=(B+b)*2-0.4292*r-0.4292*r1*2</t>
    <phoneticPr fontId="1" type="noConversion"/>
  </si>
  <si>
    <t>等边角钢45×4</t>
  </si>
  <si>
    <t>不等边角钢63×40×4</t>
  </si>
  <si>
    <t>槽钢20a#</t>
  </si>
  <si>
    <t>工字钢25b#</t>
  </si>
  <si>
    <t>等边角钢45×5</t>
  </si>
  <si>
    <t>不等边角钢63×40×5</t>
  </si>
  <si>
    <t>槽钢20b#</t>
  </si>
  <si>
    <t>工字钢27a#</t>
  </si>
  <si>
    <t>等边角钢45×6</t>
  </si>
  <si>
    <t>不等边角钢63×40×6</t>
  </si>
  <si>
    <t>槽钢22a#</t>
  </si>
  <si>
    <t>工字钢27b#</t>
  </si>
  <si>
    <t>代替 GB/T 706-1988、GB/T707-1988、GB/T9787-1988、GB/T9788-1988、GB/T9946-1988</t>
    <phoneticPr fontId="1" type="noConversion"/>
  </si>
  <si>
    <t>等边角钢50×3</t>
  </si>
  <si>
    <t>不等边角钢63×40×7</t>
  </si>
  <si>
    <t>槽钢22b#</t>
  </si>
  <si>
    <t>工字钢28a#</t>
  </si>
  <si>
    <t>等边角钢50×4</t>
  </si>
  <si>
    <t>不等边角钢70×45×4</t>
  </si>
  <si>
    <t>槽钢24a#</t>
  </si>
  <si>
    <t>工字钢28b#</t>
  </si>
  <si>
    <t>等边角钢50×5</t>
  </si>
  <si>
    <t>不等边角钢70×45×5</t>
  </si>
  <si>
    <t>槽钢24b#</t>
  </si>
  <si>
    <t>工字钢30a#</t>
  </si>
  <si>
    <t>等边角钢50×6</t>
  </si>
  <si>
    <t>不等边角钢70×45×6</t>
  </si>
  <si>
    <t>槽钢24c#</t>
  </si>
  <si>
    <t>工字钢30b#</t>
  </si>
  <si>
    <t>等边角钢56×3</t>
  </si>
  <si>
    <t>不等边角钢70×45×7</t>
  </si>
  <si>
    <t>槽钢25a#</t>
  </si>
  <si>
    <t>工字钢30c#</t>
  </si>
  <si>
    <t>等边角钢56×4</t>
  </si>
  <si>
    <t>不等边角钢75×50×5</t>
  </si>
  <si>
    <t>槽钢25b#</t>
  </si>
  <si>
    <t>工字钢32a#</t>
  </si>
  <si>
    <t>等边角钢56×5</t>
  </si>
  <si>
    <t>不等边角钢75×50×6</t>
  </si>
  <si>
    <t>槽钢25c#</t>
  </si>
  <si>
    <t>工字钢32b#</t>
  </si>
  <si>
    <t>等边角钢56×6</t>
  </si>
  <si>
    <t>不等边角钢75×50×8</t>
  </si>
  <si>
    <t>槽钢27a#</t>
  </si>
  <si>
    <t>工字钢32c#</t>
  </si>
  <si>
    <t>等边角钢56×7</t>
  </si>
  <si>
    <t>不等边角钢75×50×10</t>
  </si>
  <si>
    <t>槽钢27b#</t>
  </si>
  <si>
    <t>工字钢36a#</t>
  </si>
  <si>
    <t>等边角钢56×8</t>
  </si>
  <si>
    <t>不等边角钢80×50×5</t>
  </si>
  <si>
    <t>槽钢27c#</t>
  </si>
  <si>
    <t>工字钢36b#</t>
  </si>
  <si>
    <t>等边角钢60×5</t>
  </si>
  <si>
    <t>不等边角钢80×50×6</t>
  </si>
  <si>
    <t>槽钢28a#</t>
  </si>
  <si>
    <t>工字钢36c#</t>
  </si>
  <si>
    <t>等边角钢60×6</t>
  </si>
  <si>
    <t>不等边角钢80×50×7</t>
  </si>
  <si>
    <t>槽钢28b#</t>
  </si>
  <si>
    <t>工字钢40a#</t>
  </si>
  <si>
    <t>等边角钢60×7</t>
  </si>
  <si>
    <t>不等边角钢80×50×8</t>
  </si>
  <si>
    <t>槽钢28c#</t>
  </si>
  <si>
    <t>工字钢40b#</t>
  </si>
  <si>
    <t>等边角钢60×8</t>
  </si>
  <si>
    <t>不等边角钢90×56×5</t>
  </si>
  <si>
    <t>槽钢30a#</t>
  </si>
  <si>
    <t>工字钢40c#</t>
  </si>
  <si>
    <t>等边角钢63×4</t>
  </si>
  <si>
    <t>不等边角钢90×56×6</t>
  </si>
  <si>
    <t>槽钢30b#</t>
  </si>
  <si>
    <t>工字钢45a#</t>
  </si>
  <si>
    <t>等边角钢63×5</t>
  </si>
  <si>
    <t>不等边角钢90×56×7</t>
  </si>
  <si>
    <t>槽钢30c#</t>
  </si>
  <si>
    <t>工字钢45b#</t>
  </si>
  <si>
    <t>等边角钢63×6</t>
  </si>
  <si>
    <t>不等边角钢90×56×8</t>
  </si>
  <si>
    <t>槽钢32a#</t>
  </si>
  <si>
    <t>工字钢45c#</t>
  </si>
  <si>
    <t>等边角钢63×7</t>
  </si>
  <si>
    <t>不等边角钢100×63×6</t>
  </si>
  <si>
    <t>槽钢32b#</t>
  </si>
  <si>
    <t>工字钢50a#</t>
  </si>
  <si>
    <t>等边角钢63×8</t>
  </si>
  <si>
    <t>不等边角钢100×63×7</t>
  </si>
  <si>
    <t>槽钢32c#</t>
  </si>
  <si>
    <t>工字钢50b#</t>
  </si>
  <si>
    <t>等边角钢63×10</t>
  </si>
  <si>
    <t>不等边角钢100×63×8</t>
  </si>
  <si>
    <t>槽钢36a#</t>
  </si>
  <si>
    <t>工字钢50c#</t>
  </si>
  <si>
    <t>等边角钢70×4</t>
  </si>
  <si>
    <t>不等边角钢100×63×10</t>
  </si>
  <si>
    <t>槽钢36b#</t>
  </si>
  <si>
    <t>工字钢55a#</t>
  </si>
  <si>
    <t>等边角钢70×5</t>
  </si>
  <si>
    <t>不等边角钢100×80×6</t>
  </si>
  <si>
    <t>槽钢36c#</t>
  </si>
  <si>
    <t>工字钢55b#</t>
  </si>
  <si>
    <t>等边角钢70×6</t>
  </si>
  <si>
    <t>不等边角钢100×80×7</t>
  </si>
  <si>
    <t>槽钢40a#</t>
  </si>
  <si>
    <t>工字钢55c#</t>
  </si>
  <si>
    <t>等边角钢70×7</t>
  </si>
  <si>
    <t>不等边角钢100×80×8</t>
  </si>
  <si>
    <t>槽钢40b#</t>
  </si>
  <si>
    <t>工字钢56a#</t>
  </si>
  <si>
    <t>等边角钢70×8</t>
  </si>
  <si>
    <t>不等边角钢100×80×10</t>
  </si>
  <si>
    <t>槽钢40c#</t>
  </si>
  <si>
    <t>工字钢56b#</t>
  </si>
  <si>
    <t>等边角钢75×5</t>
  </si>
  <si>
    <t>不等边角钢110×70×6</t>
  </si>
  <si>
    <t>工字钢56c#</t>
  </si>
  <si>
    <t>等边角钢75×6</t>
  </si>
  <si>
    <t>不等边角钢110×70×7</t>
  </si>
  <si>
    <t>表面积(全)=h*2+b*4-2*d-0.4292*r*2-0.4292*r1*2</t>
    <phoneticPr fontId="1" type="noConversion"/>
  </si>
  <si>
    <t>工字钢63a#</t>
  </si>
  <si>
    <t>等边角钢75×7</t>
  </si>
  <si>
    <t>不等边角钢110×70×8</t>
  </si>
  <si>
    <t>工字钢63b#</t>
  </si>
  <si>
    <t>等边角钢75×8</t>
  </si>
  <si>
    <t>不等边角钢110×70×10</t>
  </si>
  <si>
    <t>工字钢63c#</t>
  </si>
  <si>
    <t>等边角钢75×9</t>
  </si>
  <si>
    <t>不等边角钢125×80×7</t>
  </si>
  <si>
    <t>等边角钢75×10</t>
  </si>
  <si>
    <t>不等边角钢125×80×8</t>
  </si>
  <si>
    <t>表面积(全)=h*2+b*4-2*d-0.4292*r*4-0.4292*r1*4</t>
    <phoneticPr fontId="1" type="noConversion"/>
  </si>
  <si>
    <t>等边角钢80×5</t>
  </si>
  <si>
    <t>不等边角钢125×80×10</t>
  </si>
  <si>
    <t>等边角钢80×6</t>
  </si>
  <si>
    <t>不等边角钢125×80×12</t>
  </si>
  <si>
    <t>等边角钢80×7</t>
  </si>
  <si>
    <t>不等边角钢140×90×8</t>
  </si>
  <si>
    <t>等边角钢80×8</t>
  </si>
  <si>
    <t>不等边角钢140×90×10</t>
  </si>
  <si>
    <t>等边角钢80×9</t>
  </si>
  <si>
    <t>不等边角钢140×90×12</t>
  </si>
  <si>
    <t>等边角钢80×10</t>
  </si>
  <si>
    <t>不等边角钢140×90×14</t>
  </si>
  <si>
    <t>等边角钢90×6</t>
  </si>
  <si>
    <t>不等边角钢150×90×8</t>
  </si>
  <si>
    <t>等边角钢90×7</t>
  </si>
  <si>
    <t>不等边角钢150×90×10</t>
  </si>
  <si>
    <t>等边角钢90×8</t>
  </si>
  <si>
    <t>不等边角钢150×90×12</t>
  </si>
  <si>
    <t>等边角钢90×9</t>
  </si>
  <si>
    <t>不等边角钢150×90×14</t>
  </si>
  <si>
    <t>等边角钢90×10</t>
  </si>
  <si>
    <t>不等边角钢150×90×15</t>
  </si>
  <si>
    <t>等边角钢90×12</t>
  </si>
  <si>
    <t>不等边角钢150×90×16</t>
  </si>
  <si>
    <t>等边角钢100×6</t>
  </si>
  <si>
    <t>不等边角钢160×100×10</t>
  </si>
  <si>
    <t>等边角钢100×7</t>
  </si>
  <si>
    <t>不等边角钢160×100×12</t>
  </si>
  <si>
    <t>等边角钢100×8</t>
  </si>
  <si>
    <t>不等边角钢160×100×14</t>
  </si>
  <si>
    <t>等边角钢100×9</t>
  </si>
  <si>
    <t>不等边角钢160×100×16</t>
  </si>
  <si>
    <t>等边角钢100×10</t>
  </si>
  <si>
    <t>不等边角钢180×110×10</t>
  </si>
  <si>
    <t>等边角钢100×12</t>
  </si>
  <si>
    <t>不等边角钢180×110×12</t>
  </si>
  <si>
    <t>等边角钢100×14</t>
  </si>
  <si>
    <t>不等边角钢180×110×14</t>
  </si>
  <si>
    <t>等边角钢100×16</t>
  </si>
  <si>
    <t>不等边角钢180×110×16</t>
  </si>
  <si>
    <t>等边角钢110×7</t>
  </si>
  <si>
    <t>不等边角钢200×125×12</t>
  </si>
  <si>
    <t>等边角钢110×8</t>
  </si>
  <si>
    <t>不等边角钢200×125×14</t>
  </si>
  <si>
    <t>等边角钢110×10</t>
  </si>
  <si>
    <t>不等边角钢200×125×16</t>
  </si>
  <si>
    <t>等边角钢110×12</t>
  </si>
  <si>
    <t>不等边角钢200×125×18</t>
  </si>
  <si>
    <t>等边角钢110×14</t>
  </si>
  <si>
    <t>等边角钢125×8</t>
  </si>
  <si>
    <t>等边角钢125×10</t>
  </si>
  <si>
    <t>等边角钢125×12</t>
  </si>
  <si>
    <t>等边角钢125×14</t>
  </si>
  <si>
    <t>等边角钢125×16</t>
  </si>
  <si>
    <t>等边角钢140×10</t>
  </si>
  <si>
    <t>等边角钢140×12</t>
  </si>
  <si>
    <t>等边角钢140×14</t>
  </si>
  <si>
    <t>等边角钢140×16</t>
  </si>
  <si>
    <t>等边角钢150×8</t>
  </si>
  <si>
    <t>等边角钢150×10</t>
  </si>
  <si>
    <t>等边角钢150×12</t>
  </si>
  <si>
    <t>等边角钢150×14</t>
  </si>
  <si>
    <t>等边角钢150×15</t>
  </si>
  <si>
    <t>等边角钢150×16</t>
  </si>
  <si>
    <t>等边角钢160×10</t>
  </si>
  <si>
    <t>等边角钢160×12</t>
  </si>
  <si>
    <t>等边角钢160×14</t>
  </si>
  <si>
    <t>等边角钢160×16</t>
  </si>
  <si>
    <t>等边角钢180×12</t>
  </si>
  <si>
    <t>等边角钢180×14</t>
  </si>
  <si>
    <t>等边角钢180×16</t>
  </si>
  <si>
    <t>等边角钢180×18</t>
  </si>
  <si>
    <t>等边角钢200×14</t>
  </si>
  <si>
    <t>等边角钢200×16</t>
  </si>
  <si>
    <t>等边角钢200×18</t>
  </si>
  <si>
    <t>等边角钢200×20</t>
  </si>
  <si>
    <t>等边角钢200×24</t>
  </si>
  <si>
    <t>等边角钢220×16</t>
  </si>
  <si>
    <t>等边角钢220×18</t>
  </si>
  <si>
    <t>等边角钢220×20</t>
  </si>
  <si>
    <t>等边角钢220×22</t>
  </si>
  <si>
    <t>等边角钢220×24</t>
  </si>
  <si>
    <t>等边角钢220×26</t>
  </si>
  <si>
    <t>等边角钢250×18</t>
  </si>
  <si>
    <t>等边角钢250×20</t>
  </si>
  <si>
    <t>等边角钢250×24</t>
  </si>
  <si>
    <t>等边角钢250×26</t>
  </si>
  <si>
    <t>等边角钢250×28</t>
  </si>
  <si>
    <t>等边角钢250×30</t>
  </si>
  <si>
    <t>等边角钢250×32</t>
  </si>
  <si>
    <t>等边角钢250×35</t>
  </si>
  <si>
    <t>薄 壁 型 钢</t>
    <phoneticPr fontId="1" type="noConversion"/>
  </si>
  <si>
    <t>方钢管</t>
    <phoneticPr fontId="1" type="noConversion"/>
  </si>
  <si>
    <t>薄壁卷边槽钢（C形钢）</t>
    <phoneticPr fontId="1" type="noConversion"/>
  </si>
  <si>
    <t>薄壁卷边Z形钢</t>
    <phoneticPr fontId="1" type="noConversion"/>
  </si>
  <si>
    <t>薄壁斜卷边Z形钢</t>
    <phoneticPr fontId="1" type="noConversion"/>
  </si>
  <si>
    <t>GB 50018-2002</t>
    <phoneticPr fontId="1" type="noConversion"/>
  </si>
  <si>
    <t xml:space="preserve"> 元/吨</t>
    <phoneticPr fontId="1" type="noConversion"/>
  </si>
  <si>
    <t>型号</t>
    <phoneticPr fontId="1" type="noConversion"/>
  </si>
  <si>
    <t>截面面积
cm2</t>
    <phoneticPr fontId="1" type="noConversion"/>
  </si>
  <si>
    <t>理论重量
kg/m</t>
    <phoneticPr fontId="1" type="noConversion"/>
  </si>
  <si>
    <t>外表面积
m2/m</t>
    <phoneticPr fontId="1" type="noConversion"/>
  </si>
  <si>
    <t>型号</t>
    <phoneticPr fontId="1" type="noConversion"/>
  </si>
  <si>
    <t>型号</t>
    <phoneticPr fontId="1" type="noConversion"/>
  </si>
  <si>
    <t>截面面积
cm2</t>
    <phoneticPr fontId="1" type="noConversion"/>
  </si>
  <si>
    <t>理论重量
kg/m</t>
    <phoneticPr fontId="1" type="noConversion"/>
  </si>
  <si>
    <t>外表面积
m2/m</t>
    <phoneticPr fontId="1" type="noConversion"/>
  </si>
  <si>
    <t>h</t>
    <phoneticPr fontId="1" type="noConversion"/>
  </si>
  <si>
    <t>b</t>
    <phoneticPr fontId="1" type="noConversion"/>
  </si>
  <si>
    <t>d</t>
    <phoneticPr fontId="1" type="noConversion"/>
  </si>
  <si>
    <t>a</t>
    <phoneticPr fontId="1" type="noConversion"/>
  </si>
  <si>
    <t>薄壁方钢管</t>
    <phoneticPr fontId="1" type="noConversion"/>
  </si>
  <si>
    <t>h</t>
    <phoneticPr fontId="1" type="noConversion"/>
  </si>
  <si>
    <r>
      <t>截面面积
cm</t>
    </r>
    <r>
      <rPr>
        <vertAlign val="superscript"/>
        <sz val="10"/>
        <color indexed="9"/>
        <rFont val="宋体"/>
        <family val="3"/>
        <charset val="134"/>
      </rPr>
      <t>2</t>
    </r>
    <phoneticPr fontId="1" type="noConversion"/>
  </si>
  <si>
    <r>
      <t>外表面积
m</t>
    </r>
    <r>
      <rPr>
        <vertAlign val="superscript"/>
        <sz val="10"/>
        <color indexed="9"/>
        <rFont val="宋体"/>
        <family val="3"/>
        <charset val="134"/>
      </rPr>
      <t>2</t>
    </r>
    <r>
      <rPr>
        <sz val="10"/>
        <color indexed="9"/>
        <rFont val="宋体"/>
        <family val="3"/>
        <charset val="134"/>
      </rPr>
      <t>/m</t>
    </r>
    <phoneticPr fontId="1" type="noConversion"/>
  </si>
  <si>
    <r>
      <t>外表面积
m</t>
    </r>
    <r>
      <rPr>
        <vertAlign val="superscript"/>
        <sz val="10"/>
        <rFont val="宋体"/>
        <family val="3"/>
        <charset val="134"/>
      </rPr>
      <t>2</t>
    </r>
    <phoneticPr fontId="1" type="noConversion"/>
  </si>
  <si>
    <t>合计金额
（元）</t>
    <phoneticPr fontId="1" type="noConversion"/>
  </si>
  <si>
    <t>20×20×1.2</t>
  </si>
  <si>
    <t>80×40×15×2.0</t>
  </si>
  <si>
    <t>100×40×20×2.0</t>
  </si>
  <si>
    <r>
      <t>140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50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20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2.0</t>
    </r>
    <phoneticPr fontId="1" type="noConversion"/>
  </si>
  <si>
    <t>20×20×1.5</t>
  </si>
  <si>
    <t>100×50×15×2.5</t>
  </si>
  <si>
    <t>100×40×20×2.5</t>
  </si>
  <si>
    <r>
      <t>140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50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20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2.2</t>
    </r>
    <phoneticPr fontId="1" type="noConversion"/>
  </si>
  <si>
    <t>20×20×1.75</t>
  </si>
  <si>
    <t>120×50×20×2.5</t>
  </si>
  <si>
    <t>120×50×20×2.0</t>
  </si>
  <si>
    <r>
      <t>140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50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20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2.5</t>
    </r>
    <phoneticPr fontId="1" type="noConversion"/>
  </si>
  <si>
    <r>
      <t xml:space="preserve"> 薄壁卷边槽钢
</t>
    </r>
    <r>
      <rPr>
        <sz val="10"/>
        <rFont val="宋体"/>
        <family val="3"/>
        <charset val="134"/>
      </rPr>
      <t>(C形钢）</t>
    </r>
    <phoneticPr fontId="1" type="noConversion"/>
  </si>
  <si>
    <t>h</t>
    <phoneticPr fontId="1" type="noConversion"/>
  </si>
  <si>
    <t>b</t>
    <phoneticPr fontId="1" type="noConversion"/>
  </si>
  <si>
    <t>a</t>
    <phoneticPr fontId="1" type="noConversion"/>
  </si>
  <si>
    <t>d</t>
    <phoneticPr fontId="1" type="noConversion"/>
  </si>
  <si>
    <r>
      <t>截面面积
cm</t>
    </r>
    <r>
      <rPr>
        <vertAlign val="superscript"/>
        <sz val="10"/>
        <color indexed="9"/>
        <rFont val="宋体"/>
        <family val="3"/>
        <charset val="134"/>
      </rPr>
      <t>2</t>
    </r>
    <phoneticPr fontId="1" type="noConversion"/>
  </si>
  <si>
    <t>理论重量
kg/m</t>
    <phoneticPr fontId="1" type="noConversion"/>
  </si>
  <si>
    <r>
      <t>外表面积
m</t>
    </r>
    <r>
      <rPr>
        <vertAlign val="superscript"/>
        <sz val="10"/>
        <color indexed="9"/>
        <rFont val="宋体"/>
        <family val="3"/>
        <charset val="134"/>
      </rPr>
      <t>2</t>
    </r>
    <r>
      <rPr>
        <sz val="10"/>
        <color indexed="9"/>
        <rFont val="宋体"/>
        <family val="3"/>
        <charset val="134"/>
      </rPr>
      <t>/m</t>
    </r>
    <phoneticPr fontId="1" type="noConversion"/>
  </si>
  <si>
    <r>
      <t>外表面积
m</t>
    </r>
    <r>
      <rPr>
        <vertAlign val="superscript"/>
        <sz val="10"/>
        <rFont val="宋体"/>
        <family val="3"/>
        <charset val="134"/>
      </rPr>
      <t>2</t>
    </r>
    <phoneticPr fontId="1" type="noConversion"/>
  </si>
  <si>
    <t>合计金额
（元）</t>
    <phoneticPr fontId="1" type="noConversion"/>
  </si>
  <si>
    <t>20×20×2.0</t>
  </si>
  <si>
    <t>120×60×20×3.0</t>
  </si>
  <si>
    <r>
      <t>160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60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20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2.0</t>
    </r>
    <phoneticPr fontId="1" type="noConversion"/>
  </si>
  <si>
    <t>25×25×1.2</t>
  </si>
  <si>
    <t>140×50×20×2.0</t>
  </si>
  <si>
    <t>120×50×20×3.0</t>
  </si>
  <si>
    <r>
      <t>160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60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20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2.2</t>
    </r>
    <phoneticPr fontId="1" type="noConversion"/>
  </si>
  <si>
    <t>25×25×1.5</t>
  </si>
  <si>
    <t>140×50×20×2.2</t>
  </si>
  <si>
    <t>140×50×20×2.5</t>
  </si>
  <si>
    <r>
      <t>160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60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20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2.5</t>
    </r>
    <phoneticPr fontId="1" type="noConversion"/>
  </si>
  <si>
    <t xml:space="preserve"> 薄壁卷边Z形钢</t>
    <phoneticPr fontId="1" type="noConversion"/>
  </si>
  <si>
    <t>b</t>
    <phoneticPr fontId="1" type="noConversion"/>
  </si>
  <si>
    <t>a</t>
    <phoneticPr fontId="1" type="noConversion"/>
  </si>
  <si>
    <t>d</t>
    <phoneticPr fontId="1" type="noConversion"/>
  </si>
  <si>
    <r>
      <t>截面面积
cm</t>
    </r>
    <r>
      <rPr>
        <vertAlign val="superscript"/>
        <sz val="10"/>
        <color indexed="9"/>
        <rFont val="宋体"/>
        <family val="3"/>
        <charset val="134"/>
      </rPr>
      <t>2</t>
    </r>
    <phoneticPr fontId="1" type="noConversion"/>
  </si>
  <si>
    <t>理论重量
kg/m</t>
    <phoneticPr fontId="1" type="noConversion"/>
  </si>
  <si>
    <r>
      <t>外表面积
m</t>
    </r>
    <r>
      <rPr>
        <vertAlign val="superscript"/>
        <sz val="10"/>
        <color indexed="9"/>
        <rFont val="宋体"/>
        <family val="3"/>
        <charset val="134"/>
      </rPr>
      <t>2</t>
    </r>
    <r>
      <rPr>
        <sz val="10"/>
        <color indexed="9"/>
        <rFont val="宋体"/>
        <family val="3"/>
        <charset val="134"/>
      </rPr>
      <t>/m</t>
    </r>
    <phoneticPr fontId="1" type="noConversion"/>
  </si>
  <si>
    <r>
      <t>外表面积
m</t>
    </r>
    <r>
      <rPr>
        <vertAlign val="superscript"/>
        <sz val="10"/>
        <rFont val="宋体"/>
        <family val="3"/>
        <charset val="134"/>
      </rPr>
      <t>2</t>
    </r>
    <phoneticPr fontId="1" type="noConversion"/>
  </si>
  <si>
    <t>25×25×1.75</t>
  </si>
  <si>
    <t>140×50×20×3.0</t>
  </si>
  <si>
    <r>
      <t>180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70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20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2.0</t>
    </r>
    <phoneticPr fontId="1" type="noConversion"/>
  </si>
  <si>
    <t>25×25×2.0</t>
  </si>
  <si>
    <t>140×60×20×3.0</t>
  </si>
  <si>
    <t>160×60×20×2.5</t>
  </si>
  <si>
    <r>
      <t>180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70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20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2.2</t>
    </r>
    <phoneticPr fontId="1" type="noConversion"/>
  </si>
  <si>
    <t>30×30×1.5</t>
  </si>
  <si>
    <t>160×60×20×2.0</t>
  </si>
  <si>
    <t>160×60×20×3.0</t>
  </si>
  <si>
    <r>
      <t>180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70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20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2.5</t>
    </r>
    <phoneticPr fontId="1" type="noConversion"/>
  </si>
  <si>
    <t xml:space="preserve"> 薄壁斜卷边Z形钢</t>
    <phoneticPr fontId="1" type="noConversion"/>
  </si>
  <si>
    <t>h</t>
    <phoneticPr fontId="1" type="noConversion"/>
  </si>
  <si>
    <t>a</t>
    <phoneticPr fontId="1" type="noConversion"/>
  </si>
  <si>
    <t>d</t>
    <phoneticPr fontId="1" type="noConversion"/>
  </si>
  <si>
    <r>
      <t>截面面积
cm</t>
    </r>
    <r>
      <rPr>
        <vertAlign val="superscript"/>
        <sz val="10"/>
        <color indexed="9"/>
        <rFont val="宋体"/>
        <family val="3"/>
        <charset val="134"/>
      </rPr>
      <t>2</t>
    </r>
    <phoneticPr fontId="1" type="noConversion"/>
  </si>
  <si>
    <t>理论重量
kg/m</t>
    <phoneticPr fontId="1" type="noConversion"/>
  </si>
  <si>
    <r>
      <t>外表面积
m</t>
    </r>
    <r>
      <rPr>
        <vertAlign val="superscript"/>
        <sz val="10"/>
        <color indexed="9"/>
        <rFont val="宋体"/>
        <family val="3"/>
        <charset val="134"/>
      </rPr>
      <t>2</t>
    </r>
    <r>
      <rPr>
        <sz val="10"/>
        <color indexed="9"/>
        <rFont val="宋体"/>
        <family val="3"/>
        <charset val="134"/>
      </rPr>
      <t>/m</t>
    </r>
    <phoneticPr fontId="1" type="noConversion"/>
  </si>
  <si>
    <t>合计金额
（元）</t>
    <phoneticPr fontId="1" type="noConversion"/>
  </si>
  <si>
    <t>30×30×1.75</t>
  </si>
  <si>
    <t>160×60×20×2.2</t>
  </si>
  <si>
    <t>160×70×20×2.5</t>
  </si>
  <si>
    <r>
      <t>200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70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20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2.0</t>
    </r>
    <phoneticPr fontId="1" type="noConversion"/>
  </si>
  <si>
    <t>30×30×2.0</t>
  </si>
  <si>
    <t>160×70×20×3.0</t>
  </si>
  <si>
    <r>
      <t>200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70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20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2.2</t>
    </r>
    <phoneticPr fontId="1" type="noConversion"/>
  </si>
  <si>
    <t>30×30×2.5</t>
  </si>
  <si>
    <t>180×70×20×2.5</t>
  </si>
  <si>
    <r>
      <t>200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70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20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2.5</t>
    </r>
    <phoneticPr fontId="1" type="noConversion"/>
  </si>
  <si>
    <t>合计：</t>
    <phoneticPr fontId="1" type="noConversion"/>
  </si>
  <si>
    <t>合计</t>
    <phoneticPr fontId="1" type="noConversion"/>
  </si>
  <si>
    <t>30×30×3.0</t>
  </si>
  <si>
    <t>180×70×20×2.0</t>
  </si>
  <si>
    <t>180×70×20×3.0</t>
  </si>
  <si>
    <r>
      <t>220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75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20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2.0</t>
    </r>
    <phoneticPr fontId="1" type="noConversion"/>
  </si>
  <si>
    <t>40×40×1.5</t>
  </si>
  <si>
    <t>180×70×20×2.2</t>
  </si>
  <si>
    <r>
      <t>220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75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20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2.2</t>
    </r>
    <phoneticPr fontId="1" type="noConversion"/>
  </si>
  <si>
    <t>40×40×1.75</t>
  </si>
  <si>
    <r>
      <t>220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75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20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2.5</t>
    </r>
    <phoneticPr fontId="1" type="noConversion"/>
  </si>
  <si>
    <t>40×40×2.0</t>
  </si>
  <si>
    <t>200×70×20×2.0</t>
  </si>
  <si>
    <r>
      <t>250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75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20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2.0</t>
    </r>
    <phoneticPr fontId="1" type="noConversion"/>
  </si>
  <si>
    <t>40×40×2.5</t>
  </si>
  <si>
    <t>200×70×20×2.2</t>
  </si>
  <si>
    <r>
      <t>250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75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20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2.2</t>
    </r>
    <phoneticPr fontId="1" type="noConversion"/>
  </si>
  <si>
    <t>40×40×3.0</t>
  </si>
  <si>
    <t>200×70×20×2.5</t>
  </si>
  <si>
    <r>
      <t>250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75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20</t>
    </r>
    <r>
      <rPr>
        <sz val="10"/>
        <rFont val="宋体"/>
        <family val="3"/>
        <charset val="134"/>
      </rPr>
      <t>×</t>
    </r>
    <r>
      <rPr>
        <sz val="10"/>
        <rFont val="宋体"/>
        <family val="3"/>
        <charset val="134"/>
      </rPr>
      <t>2.5</t>
    </r>
    <phoneticPr fontId="1" type="noConversion"/>
  </si>
  <si>
    <t>40×40×4.0</t>
  </si>
  <si>
    <t>220×75×20×2.0</t>
  </si>
  <si>
    <t>50×50×1.5</t>
  </si>
  <si>
    <t>220×75×20×2.2</t>
  </si>
  <si>
    <t>50×50×1.75</t>
  </si>
  <si>
    <t>220×75×20×2.5</t>
  </si>
  <si>
    <t>50×50×2.0</t>
  </si>
  <si>
    <t>250×75×20×2.0</t>
  </si>
  <si>
    <t>50×50×2.5</t>
  </si>
  <si>
    <t>250×75×20×2.2</t>
  </si>
  <si>
    <t>50×50×3.0</t>
  </si>
  <si>
    <t>250×75×20×2.5</t>
  </si>
  <si>
    <t>50×50×4.0</t>
  </si>
  <si>
    <t>60×60×2.0</t>
  </si>
  <si>
    <t>60×60×2.5</t>
  </si>
  <si>
    <t>60×60×3.0</t>
  </si>
  <si>
    <t>60×60×4.0</t>
  </si>
  <si>
    <t>60×60×5.0</t>
  </si>
  <si>
    <t>70×70×2.5</t>
  </si>
  <si>
    <t>70×70×3.0</t>
  </si>
  <si>
    <t>70×70×4.0</t>
  </si>
  <si>
    <t>70×70×5.0</t>
  </si>
  <si>
    <t>80×80×2.0</t>
  </si>
  <si>
    <t>80×80×2.5</t>
  </si>
  <si>
    <t>80×80×3.0</t>
  </si>
  <si>
    <t>80×80×4.0</t>
  </si>
  <si>
    <t>80×80×5.0</t>
  </si>
  <si>
    <t>90×90×3.0</t>
  </si>
  <si>
    <t>90×90×4.0</t>
  </si>
  <si>
    <t>90×90×5.0</t>
  </si>
  <si>
    <t>90×90×6.0</t>
  </si>
  <si>
    <t>100×100×2.5</t>
  </si>
  <si>
    <t>100×100×3.0</t>
  </si>
  <si>
    <t>100×100×4.0</t>
  </si>
  <si>
    <t>100×100×5.0</t>
  </si>
  <si>
    <t>100×100×6.0</t>
  </si>
  <si>
    <t>110×110×4.0</t>
  </si>
  <si>
    <t>110×110×5.0</t>
  </si>
  <si>
    <t>110×110×6.0</t>
  </si>
  <si>
    <t>120×120×2.5</t>
  </si>
  <si>
    <t>120×120×3.0</t>
  </si>
  <si>
    <t>120×120×4.0</t>
  </si>
  <si>
    <t>120×120×5.0</t>
  </si>
  <si>
    <t>120×120×6.0</t>
  </si>
  <si>
    <t>120×120×8.0</t>
  </si>
  <si>
    <t>130×130×4.0</t>
  </si>
  <si>
    <t>130×130×5.0</t>
  </si>
  <si>
    <t>130×130×6.0</t>
  </si>
  <si>
    <t>130×130×8.0</t>
  </si>
  <si>
    <t>140×140×3.0</t>
  </si>
  <si>
    <t>140×140×3.5</t>
  </si>
  <si>
    <t>140×140×4.0</t>
  </si>
  <si>
    <t>140×140×5.0</t>
  </si>
  <si>
    <t>140×140×6.0</t>
  </si>
  <si>
    <t>140×140×8.0</t>
  </si>
  <si>
    <t>150×150×4.0</t>
  </si>
  <si>
    <t>150×150×5.0</t>
  </si>
  <si>
    <t>150×150×6.0</t>
  </si>
  <si>
    <t>150×150×8.0</t>
  </si>
  <si>
    <t>160×160×3.0</t>
  </si>
  <si>
    <t>160×160×3.5</t>
  </si>
  <si>
    <t>160×160×4.0</t>
  </si>
  <si>
    <t>160×160×4.5</t>
  </si>
  <si>
    <t>160×160×5.0</t>
  </si>
  <si>
    <t>160×160×6.0</t>
  </si>
  <si>
    <t>160×160×8.0</t>
  </si>
  <si>
    <t>170×170×4.0</t>
  </si>
  <si>
    <t>170×170×5.0</t>
  </si>
  <si>
    <t>170×170×6.0</t>
  </si>
  <si>
    <t>170×170×8.0</t>
  </si>
  <si>
    <t>180×180×4.0</t>
  </si>
  <si>
    <t>180×180×5.0</t>
  </si>
  <si>
    <t>180×180×6.0</t>
  </si>
  <si>
    <t>180×180×8.0</t>
  </si>
  <si>
    <t>190×190×4.0</t>
  </si>
  <si>
    <t>190×190×5.0</t>
  </si>
  <si>
    <t>190×190×6.0</t>
  </si>
  <si>
    <t>190×190×8.0</t>
  </si>
  <si>
    <t>200×200×4.0</t>
  </si>
  <si>
    <t>200×200×5.0</t>
  </si>
  <si>
    <t>200×200×6.0</t>
  </si>
  <si>
    <t>200×200×8.0</t>
  </si>
  <si>
    <t>200×200×10.0</t>
  </si>
  <si>
    <t>220×220×5.0</t>
  </si>
  <si>
    <t>220×220×6.0</t>
  </si>
  <si>
    <t>220×220×8.0</t>
  </si>
  <si>
    <t>220×220×10.0</t>
  </si>
  <si>
    <t>220×220×12.0</t>
  </si>
  <si>
    <t>250×250×5.0</t>
  </si>
  <si>
    <t>250×250×6.0</t>
  </si>
  <si>
    <t>250×250×8.0</t>
  </si>
  <si>
    <t>250×250×10.0</t>
  </si>
  <si>
    <t>250×250×12.0</t>
  </si>
  <si>
    <r>
      <t>单位：</t>
    </r>
    <r>
      <rPr>
        <sz val="12"/>
        <color indexed="9"/>
        <rFont val="Arial"/>
        <family val="2"/>
      </rPr>
      <t>mm</t>
    </r>
    <phoneticPr fontId="1" type="noConversion"/>
  </si>
  <si>
    <t xml:space="preserve">
         种类
  钢材
</t>
    <phoneticPr fontId="1" type="noConversion"/>
  </si>
  <si>
    <t>型别</t>
    <phoneticPr fontId="1" type="noConversion"/>
  </si>
  <si>
    <t>工字钢、槽钢
（含I,U,T,Z字钢)
(高度)</t>
    <phoneticPr fontId="1" type="noConversion"/>
  </si>
  <si>
    <t>等边角钢
(边宽)</t>
    <phoneticPr fontId="1" type="noConversion"/>
  </si>
  <si>
    <t>不等边角钢
(边宽)</t>
    <phoneticPr fontId="1" type="noConversion"/>
  </si>
  <si>
    <t>扁钢
(宽)</t>
    <phoneticPr fontId="1" type="noConversion"/>
  </si>
  <si>
    <t>圆,方,六角钢
(直径,边宽,对角距）</t>
    <phoneticPr fontId="1" type="noConversion"/>
  </si>
  <si>
    <t>钢板
（厚度）</t>
    <phoneticPr fontId="1" type="noConversion"/>
  </si>
  <si>
    <t>钢(型)材</t>
    <phoneticPr fontId="1" type="noConversion"/>
  </si>
  <si>
    <t>大    型</t>
    <phoneticPr fontId="1" type="noConversion"/>
  </si>
  <si>
    <r>
      <rPr>
        <sz val="12"/>
        <rFont val="宋体"/>
        <family val="3"/>
        <charset val="134"/>
      </rPr>
      <t>≥</t>
    </r>
    <r>
      <rPr>
        <sz val="12"/>
        <rFont val="Arial"/>
        <family val="2"/>
      </rPr>
      <t>180</t>
    </r>
    <phoneticPr fontId="1" type="noConversion"/>
  </si>
  <si>
    <r>
      <rPr>
        <sz val="12"/>
        <rFont val="宋体"/>
        <family val="3"/>
        <charset val="134"/>
      </rPr>
      <t>≥</t>
    </r>
    <r>
      <rPr>
        <sz val="12"/>
        <rFont val="Arial"/>
        <family val="2"/>
      </rPr>
      <t>150</t>
    </r>
    <phoneticPr fontId="1" type="noConversion"/>
  </si>
  <si>
    <r>
      <rPr>
        <sz val="12"/>
        <rFont val="宋体"/>
        <family val="3"/>
        <charset val="134"/>
      </rPr>
      <t>≥</t>
    </r>
    <r>
      <rPr>
        <sz val="12"/>
        <rFont val="Arial"/>
        <family val="2"/>
      </rPr>
      <t>100×150</t>
    </r>
    <phoneticPr fontId="1" type="noConversion"/>
  </si>
  <si>
    <r>
      <rPr>
        <sz val="12"/>
        <rFont val="宋体"/>
        <family val="3"/>
        <charset val="134"/>
      </rPr>
      <t>≥</t>
    </r>
    <r>
      <rPr>
        <sz val="12"/>
        <rFont val="Arial"/>
        <family val="2"/>
      </rPr>
      <t>101</t>
    </r>
    <phoneticPr fontId="1" type="noConversion"/>
  </si>
  <si>
    <r>
      <rPr>
        <sz val="12"/>
        <rFont val="宋体"/>
        <family val="3"/>
        <charset val="134"/>
      </rPr>
      <t>≥</t>
    </r>
    <r>
      <rPr>
        <sz val="12"/>
        <rFont val="Arial"/>
        <family val="2"/>
      </rPr>
      <t>81</t>
    </r>
    <phoneticPr fontId="1" type="noConversion"/>
  </si>
  <si>
    <t>―</t>
    <phoneticPr fontId="1" type="noConversion"/>
  </si>
  <si>
    <t>中    型</t>
    <phoneticPr fontId="1" type="noConversion"/>
  </si>
  <si>
    <r>
      <rPr>
        <sz val="12"/>
        <rFont val="宋体"/>
        <family val="3"/>
        <charset val="134"/>
      </rPr>
      <t>＜</t>
    </r>
    <r>
      <rPr>
        <sz val="12"/>
        <rFont val="Arial"/>
        <family val="2"/>
      </rPr>
      <t>180</t>
    </r>
    <phoneticPr fontId="1" type="noConversion"/>
  </si>
  <si>
    <r>
      <t>50</t>
    </r>
    <r>
      <rPr>
        <sz val="12"/>
        <rFont val="宋体"/>
        <family val="3"/>
        <charset val="134"/>
      </rPr>
      <t>～</t>
    </r>
    <r>
      <rPr>
        <sz val="12"/>
        <rFont val="Arial"/>
        <family val="2"/>
      </rPr>
      <t>149</t>
    </r>
    <phoneticPr fontId="1" type="noConversion"/>
  </si>
  <si>
    <r>
      <t>40×60</t>
    </r>
    <r>
      <rPr>
        <sz val="12"/>
        <rFont val="宋体"/>
        <family val="3"/>
        <charset val="134"/>
      </rPr>
      <t>～</t>
    </r>
    <r>
      <rPr>
        <sz val="12"/>
        <rFont val="Arial"/>
        <family val="2"/>
      </rPr>
      <t>99×149</t>
    </r>
    <phoneticPr fontId="1" type="noConversion"/>
  </si>
  <si>
    <r>
      <t>60</t>
    </r>
    <r>
      <rPr>
        <sz val="12"/>
        <rFont val="宋体"/>
        <family val="3"/>
        <charset val="134"/>
      </rPr>
      <t>～</t>
    </r>
    <r>
      <rPr>
        <sz val="12"/>
        <rFont val="Arial"/>
        <family val="2"/>
      </rPr>
      <t>100</t>
    </r>
    <phoneticPr fontId="1" type="noConversion"/>
  </si>
  <si>
    <r>
      <t>38</t>
    </r>
    <r>
      <rPr>
        <sz val="12"/>
        <rFont val="宋体"/>
        <family val="3"/>
        <charset val="134"/>
      </rPr>
      <t>～</t>
    </r>
    <r>
      <rPr>
        <sz val="12"/>
        <rFont val="Arial"/>
        <family val="2"/>
      </rPr>
      <t>80</t>
    </r>
    <phoneticPr fontId="1" type="noConversion"/>
  </si>
  <si>
    <t>小    型</t>
    <phoneticPr fontId="1" type="noConversion"/>
  </si>
  <si>
    <r>
      <t>20</t>
    </r>
    <r>
      <rPr>
        <sz val="12"/>
        <rFont val="宋体"/>
        <family val="3"/>
        <charset val="134"/>
      </rPr>
      <t>～</t>
    </r>
    <r>
      <rPr>
        <sz val="12"/>
        <rFont val="Arial"/>
        <family val="2"/>
      </rPr>
      <t>49</t>
    </r>
    <phoneticPr fontId="1" type="noConversion"/>
  </si>
  <si>
    <r>
      <t>20×30</t>
    </r>
    <r>
      <rPr>
        <sz val="12"/>
        <rFont val="宋体"/>
        <family val="3"/>
        <charset val="134"/>
      </rPr>
      <t>～</t>
    </r>
    <r>
      <rPr>
        <sz val="12"/>
        <rFont val="Arial"/>
        <family val="2"/>
      </rPr>
      <t>39×59</t>
    </r>
    <phoneticPr fontId="1" type="noConversion"/>
  </si>
  <si>
    <r>
      <rPr>
        <sz val="12"/>
        <rFont val="宋体"/>
        <family val="3"/>
        <charset val="134"/>
      </rPr>
      <t>≤</t>
    </r>
    <r>
      <rPr>
        <sz val="12"/>
        <rFont val="Arial"/>
        <family val="2"/>
      </rPr>
      <t>59</t>
    </r>
    <phoneticPr fontId="1" type="noConversion"/>
  </si>
  <si>
    <r>
      <rPr>
        <sz val="12"/>
        <rFont val="宋体"/>
        <family val="3"/>
        <charset val="134"/>
      </rPr>
      <t>≤</t>
    </r>
    <r>
      <rPr>
        <sz val="12"/>
        <rFont val="Arial"/>
        <family val="2"/>
      </rPr>
      <t>37(</t>
    </r>
    <r>
      <rPr>
        <sz val="12"/>
        <rFont val="宋体"/>
        <family val="3"/>
        <charset val="134"/>
      </rPr>
      <t>圆钢</t>
    </r>
    <r>
      <rPr>
        <sz val="12"/>
        <rFont val="Arial"/>
        <family val="2"/>
      </rPr>
      <t>10</t>
    </r>
    <r>
      <rPr>
        <sz val="12"/>
        <rFont val="宋体"/>
        <family val="3"/>
        <charset val="134"/>
      </rPr>
      <t>～</t>
    </r>
    <r>
      <rPr>
        <sz val="12"/>
        <rFont val="Arial"/>
        <family val="2"/>
      </rPr>
      <t>37)</t>
    </r>
    <phoneticPr fontId="1" type="noConversion"/>
  </si>
  <si>
    <t>钢    板</t>
    <phoneticPr fontId="1" type="noConversion"/>
  </si>
  <si>
    <t>薄 钢 板</t>
    <phoneticPr fontId="1" type="noConversion"/>
  </si>
  <si>
    <r>
      <rPr>
        <sz val="12"/>
        <rFont val="宋体"/>
        <family val="3"/>
        <charset val="134"/>
      </rPr>
      <t>≤</t>
    </r>
    <r>
      <rPr>
        <sz val="12"/>
        <rFont val="Arial"/>
        <family val="2"/>
      </rPr>
      <t>4</t>
    </r>
    <phoneticPr fontId="1" type="noConversion"/>
  </si>
  <si>
    <t>中厚钢板</t>
    <phoneticPr fontId="1" type="noConversion"/>
  </si>
  <si>
    <r>
      <rPr>
        <sz val="12"/>
        <rFont val="宋体"/>
        <family val="3"/>
        <charset val="134"/>
      </rPr>
      <t>＞</t>
    </r>
    <r>
      <rPr>
        <sz val="12"/>
        <rFont val="Arial"/>
        <family val="2"/>
      </rPr>
      <t>4</t>
    </r>
    <phoneticPr fontId="1" type="noConversion"/>
  </si>
  <si>
    <t>钢材类别</t>
    <phoneticPr fontId="1" type="noConversion"/>
  </si>
  <si>
    <t>图示及符号</t>
    <phoneticPr fontId="1" type="noConversion"/>
  </si>
  <si>
    <t>断面积计算公式</t>
    <phoneticPr fontId="1" type="noConversion"/>
  </si>
  <si>
    <t>方钢</t>
    <phoneticPr fontId="1" type="noConversion"/>
  </si>
  <si>
    <r>
      <t>F＝a</t>
    </r>
    <r>
      <rPr>
        <vertAlign val="superscript"/>
        <sz val="11"/>
        <rFont val="宋体"/>
        <family val="3"/>
        <charset val="134"/>
      </rPr>
      <t>2</t>
    </r>
    <phoneticPr fontId="1" type="noConversion"/>
  </si>
  <si>
    <t>圆角方钢</t>
    <phoneticPr fontId="1" type="noConversion"/>
  </si>
  <si>
    <r>
      <t>F＝a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－0.8584r</t>
    </r>
    <r>
      <rPr>
        <vertAlign val="superscript"/>
        <sz val="11"/>
        <rFont val="宋体"/>
        <family val="3"/>
        <charset val="134"/>
      </rPr>
      <t>2</t>
    </r>
    <phoneticPr fontId="1" type="noConversion"/>
  </si>
  <si>
    <t>钢板、扁钢、带钢</t>
    <phoneticPr fontId="1" type="noConversion"/>
  </si>
  <si>
    <t>F＝a×δ</t>
    <phoneticPr fontId="1" type="noConversion"/>
  </si>
  <si>
    <t>圆角扁钢</t>
    <phoneticPr fontId="1" type="noConversion"/>
  </si>
  <si>
    <r>
      <t>F＝a×δ－0.8584r</t>
    </r>
    <r>
      <rPr>
        <vertAlign val="superscript"/>
        <sz val="11"/>
        <rFont val="宋体"/>
        <family val="3"/>
        <charset val="134"/>
      </rPr>
      <t>2</t>
    </r>
    <phoneticPr fontId="1" type="noConversion"/>
  </si>
  <si>
    <t>六角钢</t>
    <phoneticPr fontId="1" type="noConversion"/>
  </si>
  <si>
    <r>
      <t>F＝0.866a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＝2.598s</t>
    </r>
    <r>
      <rPr>
        <vertAlign val="superscript"/>
        <sz val="11"/>
        <rFont val="宋体"/>
        <family val="3"/>
        <charset val="134"/>
      </rPr>
      <t>2</t>
    </r>
    <phoneticPr fontId="1" type="noConversion"/>
  </si>
  <si>
    <t>八角钢</t>
    <phoneticPr fontId="1" type="noConversion"/>
  </si>
  <si>
    <r>
      <t>F＝0.8284a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＝4.8284s</t>
    </r>
    <r>
      <rPr>
        <vertAlign val="superscript"/>
        <sz val="11"/>
        <rFont val="宋体"/>
        <family val="3"/>
        <charset val="134"/>
      </rPr>
      <t>2</t>
    </r>
    <phoneticPr fontId="1" type="noConversion"/>
  </si>
  <si>
    <r>
      <t>F＝d(2b－d)＋0.2146(r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－2r</t>
    </r>
    <r>
      <rPr>
        <vertAlign val="subscript"/>
        <sz val="11"/>
        <rFont val="宋体"/>
        <family val="3"/>
        <charset val="134"/>
      </rPr>
      <t>1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)</t>
    </r>
    <phoneticPr fontId="1" type="noConversion"/>
  </si>
  <si>
    <r>
      <t>F＝d(B＋b－d)＋0.2146(r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－2r</t>
    </r>
    <r>
      <rPr>
        <vertAlign val="subscript"/>
        <sz val="11"/>
        <rFont val="宋体"/>
        <family val="3"/>
        <charset val="134"/>
      </rPr>
      <t>1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)</t>
    </r>
    <phoneticPr fontId="1" type="noConversion"/>
  </si>
  <si>
    <r>
      <t>F＝hd＋2t(b－d)＋0.8584(r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－r</t>
    </r>
    <r>
      <rPr>
        <vertAlign val="subscript"/>
        <sz val="11"/>
        <rFont val="宋体"/>
        <family val="3"/>
        <charset val="134"/>
      </rPr>
      <t>1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)</t>
    </r>
    <phoneticPr fontId="1" type="noConversion"/>
  </si>
  <si>
    <r>
      <t>F＝hd＋2t(b－d)＋0.4292(r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－r</t>
    </r>
    <r>
      <rPr>
        <vertAlign val="subscript"/>
        <sz val="11"/>
        <rFont val="宋体"/>
        <family val="3"/>
        <charset val="134"/>
      </rPr>
      <t>1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)</t>
    </r>
    <phoneticPr fontId="1" type="noConversion"/>
  </si>
  <si>
    <t>钢管</t>
    <phoneticPr fontId="1" type="noConversion"/>
  </si>
  <si>
    <t>F＝3.1416δ(d－δ)</t>
    <phoneticPr fontId="1" type="noConversion"/>
  </si>
  <si>
    <t>圆钢、圆盘条、钢丝</t>
    <phoneticPr fontId="1" type="noConversion"/>
  </si>
  <si>
    <r>
      <t>F＝0.7854d</t>
    </r>
    <r>
      <rPr>
        <vertAlign val="superscript"/>
        <sz val="11"/>
        <rFont val="宋体"/>
        <family val="3"/>
        <charset val="134"/>
      </rPr>
      <t>2</t>
    </r>
    <phoneticPr fontId="1" type="noConversion"/>
  </si>
  <si>
    <t>圆钢理论重量价格计算表</t>
    <phoneticPr fontId="1" type="noConversion"/>
  </si>
  <si>
    <t>直径</t>
    <phoneticPr fontId="1" type="noConversion"/>
  </si>
  <si>
    <t>截面面积</t>
  </si>
  <si>
    <t>理论重量（kg/m)</t>
  </si>
  <si>
    <r>
      <t>单</t>
    </r>
    <r>
      <rPr>
        <sz val="12"/>
        <color indexed="60"/>
        <rFont val="Times New Roman"/>
        <family val="1"/>
      </rPr>
      <t xml:space="preserve">  </t>
    </r>
    <r>
      <rPr>
        <sz val="12"/>
        <color indexed="60"/>
        <rFont val="宋体"/>
        <family val="3"/>
        <charset val="134"/>
      </rPr>
      <t>价</t>
    </r>
    <phoneticPr fontId="1" type="noConversion"/>
  </si>
  <si>
    <t>型钢长度</t>
    <phoneticPr fontId="1" type="noConversion"/>
  </si>
  <si>
    <t>总重</t>
    <phoneticPr fontId="1" type="noConversion"/>
  </si>
  <si>
    <t>（mm)</t>
  </si>
  <si>
    <t>(cmm2)</t>
  </si>
  <si>
    <r>
      <t>元</t>
    </r>
    <r>
      <rPr>
        <sz val="12"/>
        <color indexed="60"/>
        <rFont val="Times New Roman"/>
        <family val="1"/>
      </rPr>
      <t>/Kg</t>
    </r>
    <phoneticPr fontId="1" type="noConversion"/>
  </si>
  <si>
    <t>m</t>
    <phoneticPr fontId="1" type="noConversion"/>
  </si>
  <si>
    <r>
      <t>元</t>
    </r>
    <r>
      <rPr>
        <sz val="12"/>
        <color indexed="60"/>
        <rFont val="Times New Roman"/>
        <family val="1"/>
      </rPr>
      <t>/m</t>
    </r>
    <phoneticPr fontId="1" type="noConversion"/>
  </si>
  <si>
    <t>T</t>
    <phoneticPr fontId="1" type="noConversion"/>
  </si>
  <si>
    <t>合计</t>
    <phoneticPr fontId="1" type="noConversion"/>
  </si>
  <si>
    <t>常用扁钢重量价格计算表</t>
    <phoneticPr fontId="1" type="noConversion"/>
  </si>
  <si>
    <t>热轧扁钢</t>
    <phoneticPr fontId="1" type="noConversion"/>
  </si>
  <si>
    <t>宽度</t>
    <phoneticPr fontId="1" type="noConversion"/>
  </si>
  <si>
    <t>厚度</t>
    <phoneticPr fontId="1" type="noConversion"/>
  </si>
  <si>
    <t>理论重量</t>
    <phoneticPr fontId="1" type="noConversion"/>
  </si>
  <si>
    <r>
      <t>单</t>
    </r>
    <r>
      <rPr>
        <sz val="12"/>
        <color indexed="60"/>
        <rFont val="Times New Roman"/>
        <family val="1"/>
      </rPr>
      <t xml:space="preserve">  </t>
    </r>
    <r>
      <rPr>
        <sz val="12"/>
        <color indexed="60"/>
        <rFont val="宋体"/>
        <family val="3"/>
        <charset val="134"/>
      </rPr>
      <t>价</t>
    </r>
    <phoneticPr fontId="1" type="noConversion"/>
  </si>
  <si>
    <t>型钢长度</t>
    <phoneticPr fontId="1" type="noConversion"/>
  </si>
  <si>
    <t>总重</t>
    <phoneticPr fontId="1" type="noConversion"/>
  </si>
  <si>
    <t>宽度</t>
  </si>
  <si>
    <t>厚度/mm</t>
  </si>
  <si>
    <t>（KG/M）</t>
    <phoneticPr fontId="1" type="noConversion"/>
  </si>
  <si>
    <r>
      <t>元</t>
    </r>
    <r>
      <rPr>
        <sz val="12"/>
        <color indexed="60"/>
        <rFont val="Times New Roman"/>
        <family val="1"/>
      </rPr>
      <t>/Kg</t>
    </r>
    <phoneticPr fontId="1" type="noConversion"/>
  </si>
  <si>
    <t>m</t>
    <phoneticPr fontId="1" type="noConversion"/>
  </si>
  <si>
    <t>T</t>
    <phoneticPr fontId="1" type="noConversion"/>
  </si>
  <si>
    <t>/mm</t>
  </si>
  <si>
    <t>理论重量/（kg/m)(密度7.85g/m3)</t>
  </si>
  <si>
    <t>-</t>
  </si>
  <si>
    <t>合计   T</t>
    <phoneticPr fontId="1" type="noConversion"/>
  </si>
  <si>
    <r>
      <t>黑</t>
    </r>
    <r>
      <rPr>
        <sz val="12"/>
        <color indexed="60"/>
        <rFont val="Times New Roman"/>
        <family val="1"/>
      </rPr>
      <t xml:space="preserve">    </t>
    </r>
    <r>
      <rPr>
        <sz val="12"/>
        <color indexed="60"/>
        <rFont val="宋体"/>
        <family val="3"/>
        <charset val="134"/>
      </rPr>
      <t>钢</t>
    </r>
    <r>
      <rPr>
        <sz val="12"/>
        <color indexed="60"/>
        <rFont val="Times New Roman"/>
        <family val="1"/>
      </rPr>
      <t xml:space="preserve">    </t>
    </r>
    <r>
      <rPr>
        <sz val="12"/>
        <color indexed="60"/>
        <rFont val="宋体"/>
        <family val="3"/>
        <charset val="134"/>
      </rPr>
      <t>板</t>
    </r>
    <phoneticPr fontId="1" type="noConversion"/>
  </si>
  <si>
    <r>
      <t>镀</t>
    </r>
    <r>
      <rPr>
        <sz val="12"/>
        <color indexed="60"/>
        <rFont val="Times New Roman"/>
        <family val="1"/>
      </rPr>
      <t xml:space="preserve">  </t>
    </r>
    <r>
      <rPr>
        <sz val="12"/>
        <color indexed="60"/>
        <rFont val="宋体"/>
        <family val="3"/>
        <charset val="134"/>
      </rPr>
      <t>锌</t>
    </r>
    <r>
      <rPr>
        <sz val="12"/>
        <color indexed="60"/>
        <rFont val="Times New Roman"/>
        <family val="1"/>
      </rPr>
      <t xml:space="preserve">  </t>
    </r>
    <r>
      <rPr>
        <sz val="12"/>
        <color indexed="60"/>
        <rFont val="宋体"/>
        <family val="3"/>
        <charset val="134"/>
      </rPr>
      <t>钢</t>
    </r>
    <r>
      <rPr>
        <sz val="12"/>
        <color indexed="60"/>
        <rFont val="Times New Roman"/>
        <family val="1"/>
      </rPr>
      <t xml:space="preserve">  </t>
    </r>
    <r>
      <rPr>
        <sz val="12"/>
        <color indexed="60"/>
        <rFont val="宋体"/>
        <family val="3"/>
        <charset val="134"/>
      </rPr>
      <t>板</t>
    </r>
    <phoneticPr fontId="1" type="noConversion"/>
  </si>
  <si>
    <t>厚度</t>
    <phoneticPr fontId="1" type="noConversion"/>
  </si>
  <si>
    <t>单价</t>
    <phoneticPr fontId="1" type="noConversion"/>
  </si>
  <si>
    <t>总数</t>
    <phoneticPr fontId="1" type="noConversion"/>
  </si>
  <si>
    <t>单重</t>
    <phoneticPr fontId="1" type="noConversion"/>
  </si>
  <si>
    <t>总重</t>
    <phoneticPr fontId="1" type="noConversion"/>
  </si>
  <si>
    <t>mm</t>
    <phoneticPr fontId="1" type="noConversion"/>
  </si>
  <si>
    <r>
      <t>元</t>
    </r>
    <r>
      <rPr>
        <sz val="12"/>
        <color indexed="60"/>
        <rFont val="Times New Roman"/>
        <family val="1"/>
      </rPr>
      <t>/Kg</t>
    </r>
    <phoneticPr fontId="1" type="noConversion"/>
  </si>
  <si>
    <r>
      <t>m</t>
    </r>
    <r>
      <rPr>
        <vertAlign val="superscript"/>
        <sz val="12"/>
        <color indexed="60"/>
        <rFont val="Times New Roman"/>
        <family val="1"/>
      </rPr>
      <t>2</t>
    </r>
    <phoneticPr fontId="1" type="noConversion"/>
  </si>
  <si>
    <r>
      <t>元</t>
    </r>
    <r>
      <rPr>
        <sz val="12"/>
        <color indexed="60"/>
        <rFont val="Times New Roman"/>
        <family val="1"/>
      </rPr>
      <t>/m</t>
    </r>
    <r>
      <rPr>
        <vertAlign val="superscript"/>
        <sz val="12"/>
        <color indexed="60"/>
        <rFont val="Times New Roman"/>
        <family val="1"/>
      </rPr>
      <t>2</t>
    </r>
    <phoneticPr fontId="1" type="noConversion"/>
  </si>
  <si>
    <r>
      <t>Kg/m</t>
    </r>
    <r>
      <rPr>
        <vertAlign val="superscript"/>
        <sz val="12"/>
        <color indexed="60"/>
        <rFont val="Times New Roman"/>
        <family val="1"/>
      </rPr>
      <t>2</t>
    </r>
    <phoneticPr fontId="1" type="noConversion"/>
  </si>
  <si>
    <t>T</t>
    <phoneticPr fontId="1" type="noConversion"/>
  </si>
  <si>
    <t>mm</t>
    <phoneticPr fontId="1" type="noConversion"/>
  </si>
  <si>
    <r>
      <t>元</t>
    </r>
    <r>
      <rPr>
        <sz val="12"/>
        <color indexed="60"/>
        <rFont val="Times New Roman"/>
        <family val="1"/>
      </rPr>
      <t>/Kg</t>
    </r>
    <phoneticPr fontId="1" type="noConversion"/>
  </si>
  <si>
    <r>
      <t>m</t>
    </r>
    <r>
      <rPr>
        <vertAlign val="superscript"/>
        <sz val="12"/>
        <color indexed="60"/>
        <rFont val="Times New Roman"/>
        <family val="1"/>
      </rPr>
      <t>2</t>
    </r>
    <phoneticPr fontId="1" type="noConversion"/>
  </si>
  <si>
    <t>合计</t>
    <phoneticPr fontId="1" type="noConversion"/>
  </si>
  <si>
    <t>方钢理论重量价格计算表</t>
    <phoneticPr fontId="1" type="noConversion"/>
  </si>
  <si>
    <t>边长</t>
  </si>
  <si>
    <t>截面面积(cmm2)</t>
  </si>
  <si>
    <r>
      <t>单</t>
    </r>
    <r>
      <rPr>
        <sz val="12"/>
        <color indexed="60"/>
        <rFont val="Times New Roman"/>
        <family val="1"/>
      </rPr>
      <t xml:space="preserve">  </t>
    </r>
    <r>
      <rPr>
        <sz val="12"/>
        <color indexed="60"/>
        <rFont val="宋体"/>
        <family val="3"/>
        <charset val="134"/>
      </rPr>
      <t>价</t>
    </r>
    <phoneticPr fontId="1" type="noConversion"/>
  </si>
  <si>
    <t>型钢长度</t>
    <phoneticPr fontId="1" type="noConversion"/>
  </si>
  <si>
    <t>总重</t>
    <phoneticPr fontId="1" type="noConversion"/>
  </si>
  <si>
    <t>(mm)</t>
  </si>
  <si>
    <r>
      <t>元</t>
    </r>
    <r>
      <rPr>
        <sz val="12"/>
        <color indexed="60"/>
        <rFont val="Times New Roman"/>
        <family val="1"/>
      </rPr>
      <t>/Kg</t>
    </r>
    <phoneticPr fontId="1" type="noConversion"/>
  </si>
  <si>
    <t>m</t>
    <phoneticPr fontId="1" type="noConversion"/>
  </si>
  <si>
    <r>
      <t>元</t>
    </r>
    <r>
      <rPr>
        <sz val="12"/>
        <color indexed="60"/>
        <rFont val="Times New Roman"/>
        <family val="1"/>
      </rPr>
      <t>/m</t>
    </r>
    <phoneticPr fontId="1" type="noConversion"/>
  </si>
  <si>
    <t>T</t>
    <phoneticPr fontId="1" type="noConversion"/>
  </si>
  <si>
    <t>合计</t>
    <phoneticPr fontId="1" type="noConversion"/>
  </si>
  <si>
    <t>六角钢和八角钢理论重量价格计算表</t>
    <phoneticPr fontId="1" type="noConversion"/>
  </si>
  <si>
    <t>对边距离S mm</t>
  </si>
  <si>
    <r>
      <t>截面面积A, cm</t>
    </r>
    <r>
      <rPr>
        <vertAlign val="superscript"/>
        <sz val="9"/>
        <rFont val="宋体"/>
        <family val="3"/>
        <charset val="134"/>
      </rPr>
      <t>2</t>
    </r>
  </si>
  <si>
    <t>理论重量, kg/m</t>
  </si>
  <si>
    <r>
      <t>单</t>
    </r>
    <r>
      <rPr>
        <sz val="12"/>
        <color indexed="60"/>
        <rFont val="Times New Roman"/>
        <family val="1"/>
      </rPr>
      <t xml:space="preserve">  </t>
    </r>
    <r>
      <rPr>
        <sz val="12"/>
        <color indexed="60"/>
        <rFont val="宋体"/>
        <family val="3"/>
        <charset val="134"/>
      </rPr>
      <t>价</t>
    </r>
    <phoneticPr fontId="1" type="noConversion"/>
  </si>
  <si>
    <t>型钢长度</t>
    <phoneticPr fontId="1" type="noConversion"/>
  </si>
  <si>
    <t>六角钢单价</t>
    <phoneticPr fontId="1" type="noConversion"/>
  </si>
  <si>
    <t>八角钢单价</t>
    <phoneticPr fontId="1" type="noConversion"/>
  </si>
  <si>
    <t>总重</t>
    <phoneticPr fontId="1" type="noConversion"/>
  </si>
  <si>
    <t>六角钢</t>
  </si>
  <si>
    <t>八角钢</t>
  </si>
  <si>
    <t>m</t>
    <phoneticPr fontId="1" type="noConversion"/>
  </si>
  <si>
    <r>
      <t>元</t>
    </r>
    <r>
      <rPr>
        <sz val="12"/>
        <color indexed="60"/>
        <rFont val="Times New Roman"/>
        <family val="1"/>
      </rPr>
      <t>/m</t>
    </r>
    <phoneticPr fontId="1" type="noConversion"/>
  </si>
  <si>
    <t>0.544 3</t>
  </si>
  <si>
    <t>0.701 5</t>
  </si>
  <si>
    <t>重量计算公式：六角钢W(kg/m)=0.0068*S2</t>
  </si>
  <si>
    <t>            八角钢W(kg/m)=0.0065*S2</t>
  </si>
  <si>
    <r>
      <t>注:表中的理论重量按密度7.85g/cm</t>
    </r>
    <r>
      <rPr>
        <vertAlign val="superscript"/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计算。表中截面面积(A)计算公式:</t>
    </r>
  </si>
  <si>
    <r>
      <t>A</t>
    </r>
    <r>
      <rPr>
        <sz val="9"/>
        <rFont val="宋体"/>
        <family val="3"/>
        <charset val="134"/>
      </rPr>
      <t>=1/4n</t>
    </r>
    <r>
      <rPr>
        <i/>
        <sz val="9"/>
        <rFont val="宋体"/>
        <family val="3"/>
        <charset val="134"/>
      </rPr>
      <t>S</t>
    </r>
    <r>
      <rPr>
        <sz val="9"/>
        <rFont val="宋体"/>
        <family val="3"/>
        <charset val="134"/>
      </rPr>
      <t>2tgф/2*1/100</t>
    </r>
  </si>
  <si>
    <t>六角形A=3/2S2tg300*1/100≈0.866S2*1/100</t>
  </si>
  <si>
    <r>
      <t>八角形A=2S2tg22030'*1/100≈0.828</t>
    </r>
    <r>
      <rPr>
        <i/>
        <sz val="9"/>
        <rFont val="宋体"/>
        <family val="3"/>
        <charset val="134"/>
      </rPr>
      <t>S</t>
    </r>
    <r>
      <rPr>
        <sz val="9"/>
        <rFont val="宋体"/>
        <family val="3"/>
        <charset val="134"/>
      </rPr>
      <t>2*1/100</t>
    </r>
  </si>
  <si>
    <t>螺纹钢材理论重量价格计算表</t>
    <phoneticPr fontId="1" type="noConversion"/>
  </si>
  <si>
    <t>规格</t>
    <phoneticPr fontId="1" type="noConversion"/>
  </si>
  <si>
    <t>截面面积</t>
    <phoneticPr fontId="1" type="noConversion"/>
  </si>
  <si>
    <t>理论重量</t>
    <phoneticPr fontId="1" type="noConversion"/>
  </si>
  <si>
    <r>
      <t xml:space="preserve">单  </t>
    </r>
    <r>
      <rPr>
        <b/>
        <sz val="12"/>
        <color indexed="8"/>
        <rFont val="宋体"/>
        <family val="3"/>
        <charset val="134"/>
      </rPr>
      <t>价</t>
    </r>
    <phoneticPr fontId="1" type="noConversion"/>
  </si>
  <si>
    <t>型钢长度</t>
    <phoneticPr fontId="1" type="noConversion"/>
  </si>
  <si>
    <r>
      <t>单</t>
    </r>
    <r>
      <rPr>
        <b/>
        <sz val="12"/>
        <color indexed="8"/>
        <rFont val="Times New Roman"/>
        <family val="1"/>
      </rPr>
      <t xml:space="preserve">  </t>
    </r>
    <r>
      <rPr>
        <b/>
        <sz val="12"/>
        <color indexed="8"/>
        <rFont val="宋体"/>
        <family val="3"/>
        <charset val="134"/>
      </rPr>
      <t>价</t>
    </r>
    <phoneticPr fontId="1" type="noConversion"/>
  </si>
  <si>
    <t>总重</t>
    <phoneticPr fontId="1" type="noConversion"/>
  </si>
  <si>
    <t>mm</t>
    <phoneticPr fontId="1" type="noConversion"/>
  </si>
  <si>
    <t>（CM2）</t>
    <phoneticPr fontId="1" type="noConversion"/>
  </si>
  <si>
    <t>（KG/M）</t>
    <phoneticPr fontId="1" type="noConversion"/>
  </si>
  <si>
    <t>元/Kg</t>
    <phoneticPr fontId="1" type="noConversion"/>
  </si>
  <si>
    <r>
      <t>元</t>
    </r>
    <r>
      <rPr>
        <b/>
        <sz val="12"/>
        <color indexed="8"/>
        <rFont val="Times New Roman"/>
        <family val="1"/>
      </rPr>
      <t>/m</t>
    </r>
    <phoneticPr fontId="1" type="noConversion"/>
  </si>
  <si>
    <t>型钢长度</t>
    <phoneticPr fontId="1" type="noConversion"/>
  </si>
  <si>
    <t>总重</t>
    <phoneticPr fontId="1" type="noConversion"/>
  </si>
  <si>
    <t>m</t>
    <phoneticPr fontId="1" type="noConversion"/>
  </si>
  <si>
    <t>T</t>
    <phoneticPr fontId="1" type="noConversion"/>
  </si>
  <si>
    <t>花纹钢板理论重量价格计算表</t>
    <phoneticPr fontId="1" type="noConversion"/>
  </si>
  <si>
    <r>
      <t>花纹钢板（</t>
    </r>
    <r>
      <rPr>
        <sz val="12"/>
        <rFont val="Times New Roman"/>
        <family val="1"/>
      </rPr>
      <t>YB184-65</t>
    </r>
    <r>
      <rPr>
        <sz val="12"/>
        <rFont val="宋体"/>
        <family val="3"/>
        <charset val="134"/>
      </rPr>
      <t>）</t>
    </r>
    <phoneticPr fontId="1" type="noConversion"/>
  </si>
  <si>
    <r>
      <t>钢板基本厚度（</t>
    </r>
    <r>
      <rPr>
        <sz val="12"/>
        <rFont val="Times New Roman"/>
        <family val="1"/>
      </rPr>
      <t>mm</t>
    </r>
    <r>
      <rPr>
        <sz val="12"/>
        <rFont val="宋体"/>
        <family val="3"/>
        <charset val="134"/>
      </rPr>
      <t>）</t>
    </r>
    <phoneticPr fontId="1" type="noConversion"/>
  </si>
  <si>
    <t>纹高（mm）</t>
    <phoneticPr fontId="1" type="noConversion"/>
  </si>
  <si>
    <r>
      <t>理论重量（</t>
    </r>
    <r>
      <rPr>
        <sz val="12"/>
        <rFont val="Times New Roman"/>
        <family val="1"/>
      </rPr>
      <t>kg/m</t>
    </r>
    <r>
      <rPr>
        <vertAlign val="superscript"/>
        <sz val="12"/>
        <rFont val="Times New Roman"/>
        <family val="1"/>
      </rPr>
      <t>2</t>
    </r>
    <r>
      <rPr>
        <sz val="12"/>
        <rFont val="宋体"/>
        <family val="3"/>
        <charset val="134"/>
      </rPr>
      <t>）</t>
    </r>
    <phoneticPr fontId="1" type="noConversion"/>
  </si>
  <si>
    <r>
      <t>单</t>
    </r>
    <r>
      <rPr>
        <sz val="12"/>
        <color indexed="60"/>
        <rFont val="Times New Roman"/>
        <family val="1"/>
      </rPr>
      <t xml:space="preserve">  </t>
    </r>
    <r>
      <rPr>
        <sz val="12"/>
        <color indexed="60"/>
        <rFont val="宋体"/>
        <family val="3"/>
        <charset val="134"/>
      </rPr>
      <t>价</t>
    </r>
    <phoneticPr fontId="1" type="noConversion"/>
  </si>
  <si>
    <t>型钢面积</t>
    <phoneticPr fontId="1" type="noConversion"/>
  </si>
  <si>
    <t>总重</t>
    <phoneticPr fontId="1" type="noConversion"/>
  </si>
  <si>
    <t>菱形</t>
    <phoneticPr fontId="1" type="noConversion"/>
  </si>
  <si>
    <t>扁豆形</t>
    <phoneticPr fontId="1" type="noConversion"/>
  </si>
  <si>
    <r>
      <t>元</t>
    </r>
    <r>
      <rPr>
        <sz val="12"/>
        <color indexed="60"/>
        <rFont val="Times New Roman"/>
        <family val="1"/>
      </rPr>
      <t>/Kg</t>
    </r>
    <phoneticPr fontId="1" type="noConversion"/>
  </si>
  <si>
    <t>m2</t>
    <phoneticPr fontId="1" type="noConversion"/>
  </si>
  <si>
    <r>
      <t>元</t>
    </r>
    <r>
      <rPr>
        <sz val="12"/>
        <color indexed="60"/>
        <rFont val="Times New Roman"/>
        <family val="1"/>
      </rPr>
      <t>/m2</t>
    </r>
    <phoneticPr fontId="1" type="noConversion"/>
  </si>
  <si>
    <t>T</t>
    <phoneticPr fontId="1" type="noConversion"/>
  </si>
  <si>
    <t>2.5</t>
  </si>
  <si>
    <t>1.0</t>
  </si>
  <si>
    <t>21.6</t>
  </si>
  <si>
    <t>22.6</t>
  </si>
  <si>
    <t>3</t>
  </si>
  <si>
    <t>25.6</t>
  </si>
  <si>
    <t>26.6</t>
  </si>
  <si>
    <t>3.5</t>
  </si>
  <si>
    <t>29.5</t>
  </si>
  <si>
    <t>30.5</t>
  </si>
  <si>
    <t>4</t>
  </si>
  <si>
    <t>33.4</t>
  </si>
  <si>
    <t>34.4</t>
  </si>
  <si>
    <t>4.5</t>
  </si>
  <si>
    <t>37.3</t>
  </si>
  <si>
    <t>38.8</t>
  </si>
  <si>
    <t>5</t>
  </si>
  <si>
    <t>1.5</t>
  </si>
  <si>
    <t>42.3</t>
  </si>
  <si>
    <t>5.5</t>
  </si>
  <si>
    <t>46.2</t>
  </si>
  <si>
    <t>6</t>
  </si>
  <si>
    <t>50.1</t>
  </si>
  <si>
    <t>7</t>
  </si>
  <si>
    <t>2.0</t>
  </si>
  <si>
    <t>59.0</t>
  </si>
  <si>
    <t>58.0</t>
  </si>
  <si>
    <t>8</t>
  </si>
  <si>
    <t>66.8</t>
  </si>
  <si>
    <t>65.8</t>
  </si>
  <si>
    <r>
      <t>注</t>
    </r>
    <r>
      <rPr>
        <sz val="10"/>
        <rFont val="Times New Roman"/>
        <family val="1"/>
      </rPr>
      <t xml:space="preserve">  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）花纹钢板按</t>
    </r>
    <r>
      <rPr>
        <sz val="10"/>
        <rFont val="Times New Roman"/>
        <family val="1"/>
      </rPr>
      <t>GB700-65</t>
    </r>
    <r>
      <rPr>
        <sz val="10"/>
        <rFont val="宋体"/>
        <family val="3"/>
        <charset val="134"/>
      </rPr>
      <t>规定的平炉或转炉</t>
    </r>
    <r>
      <rPr>
        <sz val="10"/>
        <rFont val="Times New Roman"/>
        <family val="1"/>
      </rPr>
      <t>1~3</t>
    </r>
    <r>
      <rPr>
        <sz val="10"/>
        <rFont val="宋体"/>
        <family val="3"/>
        <charset val="134"/>
      </rPr>
      <t>号乙类钢供应。</t>
    </r>
  </si>
  <si>
    <r>
      <t xml:space="preserve">      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）标记举例：由</t>
    </r>
    <r>
      <rPr>
        <sz val="10"/>
        <rFont val="Times New Roman"/>
        <family val="1"/>
      </rPr>
      <t>B3</t>
    </r>
    <r>
      <rPr>
        <sz val="10"/>
        <rFont val="宋体"/>
        <family val="3"/>
        <charset val="134"/>
      </rPr>
      <t>号钢制成的，尺寸为</t>
    </r>
    <r>
      <rPr>
        <sz val="10"/>
        <rFont val="Times New Roman"/>
        <family val="1"/>
      </rPr>
      <t>4mmX1000mmX4000mm</t>
    </r>
    <r>
      <rPr>
        <sz val="10"/>
        <rFont val="宋体"/>
        <family val="3"/>
        <charset val="134"/>
      </rPr>
      <t>，菱形花纹的钢板，其标记为：</t>
    </r>
  </si>
  <si>
    <r>
      <t xml:space="preserve">                 </t>
    </r>
    <r>
      <rPr>
        <sz val="10"/>
        <rFont val="宋体"/>
        <family val="3"/>
        <charset val="134"/>
      </rPr>
      <t>菱形花纹钢板</t>
    </r>
    <r>
      <rPr>
        <sz val="10"/>
        <rFont val="Times New Roman"/>
        <family val="1"/>
      </rPr>
      <t>B</t>
    </r>
    <r>
      <rPr>
        <vertAlign val="subscript"/>
        <sz val="10"/>
        <rFont val="Times New Roman"/>
        <family val="1"/>
      </rPr>
      <t>3</t>
    </r>
    <r>
      <rPr>
        <sz val="10"/>
        <rFont val="Times New Roman"/>
        <family val="1"/>
      </rPr>
      <t>-4X1000X4000-YB184X65</t>
    </r>
    <r>
      <rPr>
        <sz val="10"/>
        <rFont val="宋体"/>
        <family val="3"/>
        <charset val="134"/>
      </rPr>
      <t>。</t>
    </r>
  </si>
  <si>
    <t>钢丝网重量价格计算表</t>
    <phoneticPr fontId="1" type="noConversion"/>
  </si>
  <si>
    <t>钢丝网规格和重量</t>
    <phoneticPr fontId="1" type="noConversion"/>
  </si>
  <si>
    <t>号数</t>
  </si>
  <si>
    <r>
      <t>钢丝直径</t>
    </r>
    <r>
      <rPr>
        <sz val="9"/>
        <rFont val="Times New Roman"/>
        <family val="1"/>
      </rPr>
      <t>(mm)</t>
    </r>
  </si>
  <si>
    <r>
      <t>重量</t>
    </r>
    <r>
      <rPr>
        <sz val="9"/>
        <rFont val="Times New Roman"/>
        <family val="1"/>
      </rPr>
      <t>(kg/m</t>
    </r>
    <r>
      <rPr>
        <vertAlign val="superscript"/>
        <sz val="9"/>
        <rFont val="Times New Roman"/>
        <family val="1"/>
      </rPr>
      <t>2</t>
    </r>
    <r>
      <rPr>
        <sz val="9"/>
        <rFont val="Times New Roman"/>
        <family val="1"/>
      </rPr>
      <t>)</t>
    </r>
  </si>
  <si>
    <r>
      <t>单</t>
    </r>
    <r>
      <rPr>
        <sz val="12"/>
        <color indexed="60"/>
        <rFont val="Times New Roman"/>
        <family val="1"/>
      </rPr>
      <t xml:space="preserve">  </t>
    </r>
    <r>
      <rPr>
        <sz val="12"/>
        <color indexed="60"/>
        <rFont val="宋体"/>
        <family val="3"/>
        <charset val="134"/>
      </rPr>
      <t>价</t>
    </r>
    <phoneticPr fontId="1" type="noConversion"/>
  </si>
  <si>
    <r>
      <t>元</t>
    </r>
    <r>
      <rPr>
        <sz val="12"/>
        <color indexed="60"/>
        <rFont val="Times New Roman"/>
        <family val="1"/>
      </rPr>
      <t>/Kg</t>
    </r>
    <phoneticPr fontId="1" type="noConversion"/>
  </si>
  <si>
    <r>
      <t>元</t>
    </r>
    <r>
      <rPr>
        <sz val="12"/>
        <color indexed="60"/>
        <rFont val="Times New Roman"/>
        <family val="1"/>
      </rPr>
      <t>/m2</t>
    </r>
    <phoneticPr fontId="1" type="noConversion"/>
  </si>
  <si>
    <t>1.6</t>
  </si>
  <si>
    <t>3.0</t>
  </si>
  <si>
    <t>5.1</t>
  </si>
  <si>
    <t>18</t>
  </si>
  <si>
    <t>1.7</t>
  </si>
  <si>
    <t>5.7</t>
  </si>
  <si>
    <t>16</t>
  </si>
  <si>
    <t>1.9</t>
  </si>
  <si>
    <t>6.3</t>
  </si>
  <si>
    <t>14</t>
  </si>
  <si>
    <t>1.4</t>
  </si>
  <si>
    <t>4.9</t>
  </si>
  <si>
    <t>12</t>
  </si>
  <si>
    <t>1.2</t>
  </si>
  <si>
    <t>11</t>
  </si>
  <si>
    <t>6.1</t>
  </si>
  <si>
    <t>10</t>
  </si>
  <si>
    <t>6.6</t>
  </si>
  <si>
    <t>9</t>
  </si>
  <si>
    <t>1.3</t>
  </si>
  <si>
    <t>2.2</t>
  </si>
  <si>
    <t>0.7</t>
  </si>
  <si>
    <t>2.1</t>
  </si>
  <si>
    <t>1.8</t>
  </si>
  <si>
    <t>0.8</t>
  </si>
  <si>
    <t>2.3</t>
  </si>
  <si>
    <t>5.0</t>
  </si>
  <si>
    <t>0.9</t>
  </si>
  <si>
    <t>2.7</t>
  </si>
  <si>
    <t>6.7</t>
  </si>
  <si>
    <t>0.5</t>
  </si>
  <si>
    <t>0.6</t>
  </si>
  <si>
    <t>4.7</t>
  </si>
  <si>
    <t>7.2</t>
  </si>
  <si>
    <t>1.1</t>
  </si>
  <si>
    <t>4.1</t>
  </si>
  <si>
    <t>8.9</t>
  </si>
  <si>
    <t>6.8</t>
  </si>
  <si>
    <t>2.6</t>
  </si>
  <si>
    <t>4.8</t>
  </si>
  <si>
    <t>2.9</t>
  </si>
  <si>
    <t>4.0</t>
  </si>
  <si>
    <t>3.2</t>
  </si>
  <si>
    <t>0.45</t>
  </si>
  <si>
    <t>4.3</t>
  </si>
  <si>
    <t>2.8</t>
  </si>
  <si>
    <t>0.4</t>
  </si>
  <si>
    <t>3.6</t>
  </si>
  <si>
    <t>2</t>
  </si>
  <si>
    <t>6.0</t>
  </si>
  <si>
    <t>0.3</t>
  </si>
  <si>
    <t>0.30</t>
  </si>
  <si>
    <t>0.35</t>
  </si>
  <si>
    <t>0.65</t>
  </si>
  <si>
    <t>0.28</t>
  </si>
  <si>
    <t>0.40</t>
  </si>
  <si>
    <t>1</t>
  </si>
  <si>
    <t>0.25</t>
  </si>
  <si>
    <t>0.22</t>
  </si>
  <si>
    <t>0.2</t>
  </si>
  <si>
    <t>0.63</t>
  </si>
  <si>
    <t>0.56</t>
  </si>
  <si>
    <t>钢丝重量价格计算表</t>
    <phoneticPr fontId="1" type="noConversion"/>
  </si>
  <si>
    <t>低碳钢丝、电镀锌钢丝的规格和重量</t>
    <phoneticPr fontId="1" type="noConversion"/>
  </si>
  <si>
    <r>
      <t>型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号</t>
    </r>
  </si>
  <si>
    <r>
      <t>公称直径</t>
    </r>
    <r>
      <rPr>
        <sz val="10"/>
        <rFont val="Times New Roman"/>
        <family val="1"/>
      </rPr>
      <t>(mm)</t>
    </r>
  </si>
  <si>
    <t>理论重量</t>
  </si>
  <si>
    <r>
      <t>单</t>
    </r>
    <r>
      <rPr>
        <sz val="12"/>
        <color indexed="60"/>
        <rFont val="Times New Roman"/>
        <family val="1"/>
      </rPr>
      <t xml:space="preserve">  </t>
    </r>
    <r>
      <rPr>
        <sz val="12"/>
        <color indexed="60"/>
        <rFont val="宋体"/>
        <family val="3"/>
        <charset val="134"/>
      </rPr>
      <t>价</t>
    </r>
    <phoneticPr fontId="1" type="noConversion"/>
  </si>
  <si>
    <t>型钢长度</t>
    <phoneticPr fontId="1" type="noConversion"/>
  </si>
  <si>
    <t>总重</t>
    <phoneticPr fontId="1" type="noConversion"/>
  </si>
  <si>
    <t>低碳钢丝</t>
  </si>
  <si>
    <t>电镀、热镀锌钢丝</t>
  </si>
  <si>
    <t>(kg/100m)</t>
  </si>
  <si>
    <r>
      <t>元</t>
    </r>
    <r>
      <rPr>
        <sz val="12"/>
        <color indexed="60"/>
        <rFont val="Times New Roman"/>
        <family val="1"/>
      </rPr>
      <t>/Kg</t>
    </r>
    <phoneticPr fontId="1" type="noConversion"/>
  </si>
  <si>
    <t>m</t>
    <phoneticPr fontId="1" type="noConversion"/>
  </si>
  <si>
    <r>
      <t>元</t>
    </r>
    <r>
      <rPr>
        <sz val="12"/>
        <color indexed="60"/>
        <rFont val="Times New Roman"/>
        <family val="1"/>
      </rPr>
      <t>/m</t>
    </r>
    <phoneticPr fontId="1" type="noConversion"/>
  </si>
  <si>
    <t>T</t>
    <phoneticPr fontId="1" type="noConversion"/>
  </si>
  <si>
    <t>0.16</t>
  </si>
  <si>
    <t>0.0158</t>
  </si>
  <si>
    <t>0.18</t>
  </si>
  <si>
    <t>0.0200</t>
  </si>
  <si>
    <t>33</t>
  </si>
  <si>
    <t>0.20</t>
  </si>
  <si>
    <t>0.0247</t>
  </si>
  <si>
    <t>32</t>
  </si>
  <si>
    <t>0.0298</t>
  </si>
  <si>
    <t>31</t>
  </si>
  <si>
    <t>0.0385</t>
  </si>
  <si>
    <t>30</t>
  </si>
  <si>
    <t>0.0483</t>
  </si>
  <si>
    <t>29</t>
  </si>
  <si>
    <t>0.0555</t>
  </si>
  <si>
    <t>28</t>
  </si>
  <si>
    <t>0.0755</t>
  </si>
  <si>
    <t>27</t>
  </si>
  <si>
    <t>0.0987</t>
  </si>
  <si>
    <t>26</t>
  </si>
  <si>
    <t>0.125</t>
  </si>
  <si>
    <t>25</t>
  </si>
  <si>
    <t>0.50</t>
  </si>
  <si>
    <t>0.154</t>
  </si>
  <si>
    <t>24</t>
  </si>
  <si>
    <t>0.55</t>
  </si>
  <si>
    <t>0.187</t>
  </si>
  <si>
    <t>23</t>
  </si>
  <si>
    <t>0.60</t>
  </si>
  <si>
    <t>0.222</t>
  </si>
  <si>
    <t>22</t>
  </si>
  <si>
    <t>0.70</t>
  </si>
  <si>
    <t>0.302</t>
  </si>
  <si>
    <t>21</t>
  </si>
  <si>
    <t>0.80</t>
  </si>
  <si>
    <t>0.395</t>
  </si>
  <si>
    <t>20</t>
  </si>
  <si>
    <t>0.90</t>
  </si>
  <si>
    <t>0.499</t>
  </si>
  <si>
    <t>19</t>
  </si>
  <si>
    <t>1.00</t>
  </si>
  <si>
    <t>0.617</t>
  </si>
  <si>
    <t>1.20</t>
  </si>
  <si>
    <t>0.888</t>
  </si>
  <si>
    <t>17</t>
  </si>
  <si>
    <t>1.40</t>
  </si>
  <si>
    <t>1.21</t>
  </si>
  <si>
    <t>1.60</t>
  </si>
  <si>
    <t>2.58</t>
  </si>
  <si>
    <t>15</t>
  </si>
  <si>
    <t>1.80</t>
  </si>
  <si>
    <t>2.00</t>
  </si>
  <si>
    <t>2.47</t>
  </si>
  <si>
    <t>13</t>
  </si>
  <si>
    <t>2.20</t>
  </si>
  <si>
    <t>2.98</t>
  </si>
  <si>
    <t>2.50</t>
  </si>
  <si>
    <t>3.85</t>
  </si>
  <si>
    <t>2.80</t>
  </si>
  <si>
    <t>4.82</t>
  </si>
  <si>
    <t>3.00</t>
  </si>
  <si>
    <t>5.55</t>
  </si>
  <si>
    <t>3.50</t>
  </si>
  <si>
    <t>7.55</t>
  </si>
  <si>
    <t>4.00</t>
  </si>
  <si>
    <t>9.87</t>
  </si>
  <si>
    <t>4.50</t>
  </si>
  <si>
    <t>12.50</t>
  </si>
  <si>
    <t>5.00</t>
  </si>
  <si>
    <t>15.40</t>
  </si>
  <si>
    <t>5.50</t>
  </si>
  <si>
    <t>18.70</t>
  </si>
  <si>
    <t>6.00</t>
  </si>
  <si>
    <t>22.20</t>
  </si>
  <si>
    <r>
      <t>注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）低碳钢丝的规格为</t>
    </r>
    <r>
      <rPr>
        <sz val="10"/>
        <rFont val="Times New Roman"/>
        <family val="1"/>
      </rPr>
      <t>0.16~10mm</t>
    </r>
    <r>
      <rPr>
        <sz val="10"/>
        <rFont val="宋体"/>
        <family val="3"/>
        <charset val="134"/>
      </rPr>
      <t>，本表仅列常用规格。</t>
    </r>
  </si>
  <si>
    <r>
      <t xml:space="preserve">       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）理论重量的数值未计锌层的重量；</t>
    </r>
  </si>
  <si>
    <r>
      <t xml:space="preserve">       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）热镀锌公称直径中没有</t>
    </r>
    <r>
      <rPr>
        <sz val="10"/>
        <rFont val="Times New Roman"/>
        <family val="1"/>
      </rPr>
      <t>0.22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0.280</t>
    </r>
    <r>
      <rPr>
        <sz val="10"/>
        <rFont val="宋体"/>
        <family val="3"/>
        <charset val="134"/>
      </rPr>
      <t>，</t>
    </r>
    <r>
      <rPr>
        <sz val="10"/>
        <rFont val="Times New Roman"/>
        <family val="1"/>
      </rPr>
      <t>0.55</t>
    </r>
    <r>
      <rPr>
        <sz val="10"/>
        <rFont val="宋体"/>
        <family val="3"/>
        <charset val="134"/>
      </rPr>
      <t>三种规格，括号（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）和</t>
    </r>
    <r>
      <rPr>
        <sz val="10"/>
        <rFont val="Times New Roman"/>
        <family val="1"/>
      </rPr>
      <t>[  ]</t>
    </r>
    <r>
      <rPr>
        <sz val="10"/>
        <rFont val="宋体"/>
        <family val="3"/>
        <charset val="134"/>
      </rPr>
      <t>中数字分别为电镀锌和热镀锌每捆重量，</t>
    </r>
  </si>
  <si>
    <r>
      <t xml:space="preserve">                   </t>
    </r>
    <r>
      <rPr>
        <sz val="10"/>
        <rFont val="宋体"/>
        <family val="3"/>
        <charset val="134"/>
      </rPr>
      <t>其他均与低碳钢丝相同。</t>
    </r>
  </si>
  <si>
    <t>七）钢丝纱（窗纱）规格和重量</t>
    <phoneticPr fontId="1" type="noConversion"/>
  </si>
  <si>
    <r>
      <t>规</t>
    </r>
    <r>
      <rPr>
        <sz val="10"/>
        <rFont val="Times New Roman"/>
        <family val="1"/>
      </rPr>
      <t xml:space="preserve">          </t>
    </r>
    <r>
      <rPr>
        <sz val="10"/>
        <rFont val="宋体"/>
        <family val="3"/>
        <charset val="134"/>
      </rPr>
      <t>格</t>
    </r>
  </si>
  <si>
    <r>
      <t>面</t>
    </r>
    <r>
      <rPr>
        <sz val="10"/>
        <rFont val="Times New Roman"/>
        <family val="1"/>
      </rPr>
      <t xml:space="preserve">          </t>
    </r>
    <r>
      <rPr>
        <sz val="10"/>
        <rFont val="宋体"/>
        <family val="3"/>
        <charset val="134"/>
      </rPr>
      <t>积（</t>
    </r>
    <r>
      <rPr>
        <sz val="10"/>
        <rFont val="Times New Roman"/>
        <family val="1"/>
      </rPr>
      <t>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卷）</t>
    </r>
  </si>
  <si>
    <r>
      <t>重</t>
    </r>
    <r>
      <rPr>
        <sz val="10"/>
        <rFont val="Times New Roman"/>
        <family val="1"/>
      </rPr>
      <t xml:space="preserve">          </t>
    </r>
    <r>
      <rPr>
        <sz val="10"/>
        <rFont val="宋体"/>
        <family val="3"/>
        <charset val="134"/>
      </rPr>
      <t>量</t>
    </r>
  </si>
  <si>
    <r>
      <t>（kg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卷）</t>
    </r>
  </si>
  <si>
    <r>
      <t>（</t>
    </r>
    <r>
      <rPr>
        <sz val="10"/>
        <rFont val="Times New Roman"/>
        <family val="1"/>
      </rPr>
      <t>kg/m</t>
    </r>
    <r>
      <rPr>
        <vertAlign val="superscript"/>
        <sz val="10"/>
        <rFont val="Times New Roman"/>
        <family val="1"/>
      </rPr>
      <t>2</t>
    </r>
    <r>
      <rPr>
        <sz val="10"/>
        <rFont val="宋体"/>
        <family val="3"/>
        <charset val="134"/>
      </rPr>
      <t>）</t>
    </r>
  </si>
  <si>
    <r>
      <t>14</t>
    </r>
    <r>
      <rPr>
        <sz val="10"/>
        <rFont val="宋体"/>
        <family val="3"/>
        <charset val="134"/>
      </rPr>
      <t>目</t>
    </r>
    <r>
      <rPr>
        <sz val="10"/>
        <rFont val="Times New Roman"/>
        <family val="1"/>
      </rPr>
      <t>3x100</t>
    </r>
  </si>
  <si>
    <t>27.87</t>
  </si>
  <si>
    <t>12.5</t>
  </si>
  <si>
    <t>0.448</t>
  </si>
  <si>
    <r>
      <t>14</t>
    </r>
    <r>
      <rPr>
        <sz val="10"/>
        <rFont val="宋体"/>
        <family val="3"/>
        <charset val="134"/>
      </rPr>
      <t>目</t>
    </r>
    <r>
      <rPr>
        <sz val="10"/>
        <rFont val="Times New Roman"/>
        <family val="1"/>
      </rPr>
      <t>4x100</t>
    </r>
  </si>
  <si>
    <t>37.16</t>
  </si>
  <si>
    <t>16.6</t>
  </si>
  <si>
    <r>
      <t>16</t>
    </r>
    <r>
      <rPr>
        <sz val="10"/>
        <rFont val="宋体"/>
        <family val="3"/>
        <charset val="134"/>
      </rPr>
      <t>目</t>
    </r>
    <r>
      <rPr>
        <sz val="10"/>
        <rFont val="Times New Roman"/>
        <family val="1"/>
      </rPr>
      <t>3x100</t>
    </r>
  </si>
  <si>
    <t>0.484</t>
  </si>
  <si>
    <r>
      <t>16</t>
    </r>
    <r>
      <rPr>
        <sz val="10"/>
        <rFont val="宋体"/>
        <family val="3"/>
        <charset val="134"/>
      </rPr>
      <t>目</t>
    </r>
    <r>
      <rPr>
        <sz val="10"/>
        <rFont val="Times New Roman"/>
        <family val="1"/>
      </rPr>
      <t>4x100</t>
    </r>
  </si>
  <si>
    <t>18.0</t>
  </si>
  <si>
    <t>三）刺钢丝规格和重量</t>
    <phoneticPr fontId="1" type="noConversion"/>
  </si>
  <si>
    <r>
      <t>说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明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和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用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途</t>
    </r>
  </si>
  <si>
    <r>
      <t>钢丝划号</t>
    </r>
    <r>
      <rPr>
        <sz val="10"/>
        <rFont val="Times New Roman"/>
        <family val="1"/>
      </rPr>
      <t xml:space="preserve">          </t>
    </r>
    <r>
      <rPr>
        <sz val="10"/>
        <rFont val="宋体"/>
        <family val="3"/>
        <charset val="134"/>
      </rPr>
      <t>（号）</t>
    </r>
  </si>
  <si>
    <r>
      <t>刺间距离</t>
    </r>
    <r>
      <rPr>
        <sz val="10"/>
        <rFont val="Times New Roman"/>
        <family val="1"/>
      </rPr>
      <t xml:space="preserve">     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mm</t>
    </r>
    <r>
      <rPr>
        <sz val="10"/>
        <rFont val="宋体"/>
        <family val="3"/>
        <charset val="134"/>
      </rPr>
      <t>）</t>
    </r>
  </si>
  <si>
    <r>
      <t>每</t>
    </r>
    <r>
      <rPr>
        <sz val="10"/>
        <rFont val="Times New Roman"/>
        <family val="1"/>
      </rPr>
      <t>kg</t>
    </r>
    <r>
      <rPr>
        <sz val="10"/>
        <rFont val="宋体"/>
        <family val="3"/>
        <charset val="134"/>
      </rPr>
      <t>长度</t>
    </r>
    <r>
      <rPr>
        <sz val="10"/>
        <rFont val="Times New Roman"/>
        <family val="1"/>
      </rPr>
      <t xml:space="preserve">       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m</t>
    </r>
    <r>
      <rPr>
        <sz val="10"/>
        <rFont val="宋体"/>
        <family val="3"/>
        <charset val="134"/>
      </rPr>
      <t>）</t>
    </r>
  </si>
  <si>
    <r>
      <t>重量</t>
    </r>
    <r>
      <rPr>
        <sz val="10"/>
        <rFont val="Times New Roman"/>
        <family val="1"/>
      </rPr>
      <t xml:space="preserve">        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kg/km</t>
    </r>
    <r>
      <rPr>
        <sz val="10"/>
        <rFont val="宋体"/>
        <family val="3"/>
        <charset val="134"/>
      </rPr>
      <t>）</t>
    </r>
  </si>
  <si>
    <r>
      <t>刺钢丝又名刺铁丝，俗称“花园铅丝”（因常作花园围墙篱笆之用，故名），系以镀锌钢丝经机器铰缠而成（一般用</t>
    </r>
    <r>
      <rPr>
        <vertAlign val="superscript"/>
        <sz val="10"/>
        <rFont val="Times New Roman"/>
        <family val="1"/>
      </rPr>
      <t>#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或</t>
    </r>
    <r>
      <rPr>
        <vertAlign val="superscript"/>
        <sz val="10"/>
        <rFont val="Times New Roman"/>
        <family val="1"/>
      </rPr>
      <t>#</t>
    </r>
    <r>
      <rPr>
        <sz val="10"/>
        <rFont val="Times New Roman"/>
        <family val="1"/>
      </rPr>
      <t>14</t>
    </r>
    <r>
      <rPr>
        <sz val="10"/>
        <rFont val="宋体"/>
        <family val="3"/>
        <charset val="134"/>
      </rPr>
      <t>钢丝制作）。适于作各种围墙（尤其是公园围墙和临时建筑场地</t>
    </r>
    <r>
      <rPr>
        <sz val="10"/>
        <rFont val="Times New Roman"/>
        <family val="1"/>
      </rPr>
      <t xml:space="preserve">        </t>
    </r>
    <r>
      <rPr>
        <sz val="10"/>
        <rFont val="宋体"/>
        <family val="3"/>
        <charset val="134"/>
      </rPr>
      <t>的围墙）篱笆或障碍物用。</t>
    </r>
  </si>
  <si>
    <t>65</t>
  </si>
  <si>
    <t>6.4</t>
  </si>
  <si>
    <t>156</t>
  </si>
  <si>
    <t>75</t>
  </si>
  <si>
    <t>139</t>
  </si>
  <si>
    <t>100</t>
  </si>
  <si>
    <t>7.9</t>
  </si>
  <si>
    <t>127</t>
  </si>
  <si>
    <t>125</t>
  </si>
  <si>
    <t>8.6</t>
  </si>
  <si>
    <t>116</t>
  </si>
  <si>
    <t>10.9</t>
  </si>
  <si>
    <t>91.8</t>
  </si>
  <si>
    <t>11.5</t>
  </si>
  <si>
    <t>86.9</t>
  </si>
  <si>
    <t>13.0</t>
  </si>
  <si>
    <t>76.9</t>
  </si>
  <si>
    <t>14.0</t>
  </si>
  <si>
    <t>71.4</t>
  </si>
  <si>
    <r>
      <t>注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）刺钢丝规格的注写方法为“钢丝直径（号数）</t>
    </r>
    <r>
      <rPr>
        <sz val="10"/>
        <rFont val="Times New Roman"/>
        <family val="1"/>
      </rPr>
      <t>x</t>
    </r>
    <r>
      <rPr>
        <sz val="10"/>
        <rFont val="宋体"/>
        <family val="3"/>
        <charset val="134"/>
      </rPr>
      <t>尖数</t>
    </r>
    <r>
      <rPr>
        <sz val="10"/>
        <rFont val="Times New Roman"/>
        <family val="1"/>
      </rPr>
      <t>x</t>
    </r>
    <r>
      <rPr>
        <sz val="10"/>
        <rFont val="宋体"/>
        <family val="3"/>
        <charset val="134"/>
      </rPr>
      <t>刺间距离”，或“钢丝直径（号数）</t>
    </r>
    <r>
      <rPr>
        <sz val="10"/>
        <rFont val="Times New Roman"/>
        <family val="1"/>
      </rPr>
      <t>x</t>
    </r>
    <r>
      <rPr>
        <sz val="10"/>
        <rFont val="宋体"/>
        <family val="3"/>
        <charset val="134"/>
      </rPr>
      <t>刺间距离”。</t>
    </r>
  </si>
  <si>
    <r>
      <t xml:space="preserve">       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）表列刺钢丝的“每</t>
    </r>
    <r>
      <rPr>
        <sz val="10"/>
        <rFont val="Times New Roman"/>
        <family val="1"/>
      </rPr>
      <t>kg</t>
    </r>
    <r>
      <rPr>
        <sz val="10"/>
        <rFont val="宋体"/>
        <family val="3"/>
        <charset val="134"/>
      </rPr>
      <t>长度”和“重量”，仅供参考。</t>
    </r>
  </si>
  <si>
    <t>四）刻痕钢丝规格和重量</t>
    <phoneticPr fontId="1" type="noConversion"/>
  </si>
  <si>
    <r>
      <t xml:space="preserve">直径        </t>
    </r>
    <r>
      <rPr>
        <sz val="10"/>
        <rFont val="Times New Roman"/>
        <family val="1"/>
      </rPr>
      <t>(mm)</t>
    </r>
  </si>
  <si>
    <r>
      <t xml:space="preserve">断面积         </t>
    </r>
    <r>
      <rPr>
        <sz val="10"/>
        <rFont val="Times New Roman"/>
        <family val="1"/>
      </rPr>
      <t>(mm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>)</t>
    </r>
  </si>
  <si>
    <r>
      <t xml:space="preserve">重量           </t>
    </r>
    <r>
      <rPr>
        <sz val="10"/>
        <rFont val="Times New Roman"/>
        <family val="1"/>
      </rPr>
      <t>(kg/m</t>
    </r>
    <r>
      <rPr>
        <sz val="10"/>
        <rFont val="宋体"/>
        <family val="3"/>
        <charset val="134"/>
      </rPr>
      <t>）</t>
    </r>
  </si>
  <si>
    <r>
      <t xml:space="preserve">  </t>
    </r>
    <r>
      <rPr>
        <sz val="10"/>
        <rFont val="宋体"/>
        <family val="3"/>
        <charset val="134"/>
      </rPr>
      <t>抗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拉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 xml:space="preserve">强 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度</t>
    </r>
    <r>
      <rPr>
        <sz val="10"/>
        <rFont val="Times New Roman"/>
        <family val="1"/>
      </rPr>
      <t xml:space="preserve">                     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kg/mm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>)</t>
    </r>
  </si>
  <si>
    <r>
      <t>屈  服  强  度         （kg/mm</t>
    </r>
    <r>
      <rPr>
        <vertAlign val="superscript"/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)</t>
    </r>
  </si>
  <si>
    <r>
      <t>I</t>
    </r>
    <r>
      <rPr>
        <sz val="10"/>
        <rFont val="宋体"/>
        <family val="3"/>
        <charset val="134"/>
      </rPr>
      <t>组</t>
    </r>
  </si>
  <si>
    <r>
      <t>II</t>
    </r>
    <r>
      <rPr>
        <sz val="10"/>
        <rFont val="宋体"/>
        <family val="3"/>
        <charset val="134"/>
      </rPr>
      <t>组</t>
    </r>
  </si>
  <si>
    <t>4.90</t>
  </si>
  <si>
    <t>0.034</t>
  </si>
  <si>
    <t>190</t>
  </si>
  <si>
    <t>160</t>
  </si>
  <si>
    <t>152</t>
  </si>
  <si>
    <t>128</t>
  </si>
  <si>
    <t>7.06</t>
  </si>
  <si>
    <t>0.056</t>
  </si>
  <si>
    <t>180</t>
  </si>
  <si>
    <t>150</t>
  </si>
  <si>
    <t>144</t>
  </si>
  <si>
    <t>120</t>
  </si>
  <si>
    <t>12.56</t>
  </si>
  <si>
    <t>0.094</t>
  </si>
  <si>
    <t>170</t>
  </si>
  <si>
    <t>140</t>
  </si>
  <si>
    <t>136</t>
  </si>
  <si>
    <t>112</t>
  </si>
  <si>
    <t>19.63</t>
  </si>
  <si>
    <t>0.150</t>
  </si>
  <si>
    <t>130</t>
  </si>
  <si>
    <t>126</t>
  </si>
  <si>
    <t>104</t>
  </si>
  <si>
    <r>
      <t>注</t>
    </r>
    <r>
      <rPr>
        <sz val="10"/>
        <rFont val="Times New Roman"/>
        <family val="1"/>
      </rPr>
      <t xml:space="preserve">   </t>
    </r>
    <r>
      <rPr>
        <sz val="10"/>
        <rFont val="宋体"/>
        <family val="3"/>
        <charset val="134"/>
      </rPr>
      <t>刻痕钢丝是由预应力混凝土结构用碳素钢丝（冷拔高强度钢丝）在经特制的“刻痕机”进行刻痕而制成的</t>
    </r>
  </si>
  <si>
    <r>
      <t xml:space="preserve">       </t>
    </r>
    <r>
      <rPr>
        <sz val="10"/>
        <rFont val="宋体"/>
        <family val="3"/>
        <charset val="134"/>
      </rPr>
      <t>预应力钢筋混凝土结构用的钢丝。</t>
    </r>
  </si>
  <si>
    <t>六）钢板网规格和重量</t>
    <phoneticPr fontId="1" type="noConversion"/>
  </si>
  <si>
    <r>
      <t xml:space="preserve">品  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种</t>
    </r>
  </si>
  <si>
    <r>
      <t>规</t>
    </r>
    <r>
      <rPr>
        <sz val="10"/>
        <rFont val="Times New Roman"/>
        <family val="1"/>
      </rPr>
      <t xml:space="preserve">          </t>
    </r>
    <r>
      <rPr>
        <sz val="10"/>
        <rFont val="宋体"/>
        <family val="3"/>
        <charset val="134"/>
      </rPr>
      <t>格</t>
    </r>
    <r>
      <rPr>
        <sz val="10"/>
        <rFont val="Times New Roman"/>
        <family val="1"/>
      </rPr>
      <t xml:space="preserve">     (mm)</t>
    </r>
  </si>
  <si>
    <r>
      <t>每张大约重量</t>
    </r>
    <r>
      <rPr>
        <sz val="10"/>
        <rFont val="Times New Roman"/>
        <family val="1"/>
      </rPr>
      <t>(kg)</t>
    </r>
  </si>
  <si>
    <t>生产单位</t>
  </si>
  <si>
    <r>
      <t>丝梗厚度</t>
    </r>
    <r>
      <rPr>
        <sz val="10"/>
        <rFont val="Times New Roman"/>
        <family val="1"/>
      </rPr>
      <t xml:space="preserve">    h</t>
    </r>
  </si>
  <si>
    <r>
      <t xml:space="preserve">孔眼宽度  </t>
    </r>
    <r>
      <rPr>
        <sz val="10"/>
        <rFont val="Times New Roman"/>
        <family val="1"/>
      </rPr>
      <t>T</t>
    </r>
  </si>
  <si>
    <r>
      <t xml:space="preserve">丝梗宽度  </t>
    </r>
    <r>
      <rPr>
        <sz val="10"/>
        <rFont val="Times New Roman"/>
        <family val="1"/>
      </rPr>
      <t>b</t>
    </r>
  </si>
  <si>
    <r>
      <t>节</t>
    </r>
    <r>
      <rPr>
        <sz val="10"/>
        <rFont val="Times New Roman"/>
        <family val="1"/>
      </rPr>
      <t xml:space="preserve">        </t>
    </r>
    <r>
      <rPr>
        <sz val="10"/>
        <rFont val="宋体"/>
        <family val="3"/>
        <charset val="134"/>
      </rPr>
      <t xml:space="preserve">距   </t>
    </r>
    <r>
      <rPr>
        <sz val="10"/>
        <rFont val="Times New Roman"/>
        <family val="1"/>
      </rPr>
      <t>t</t>
    </r>
  </si>
  <si>
    <r>
      <t xml:space="preserve">网面宽度   </t>
    </r>
    <r>
      <rPr>
        <sz val="10"/>
        <rFont val="Times New Roman"/>
        <family val="1"/>
      </rPr>
      <t>B</t>
    </r>
  </si>
  <si>
    <r>
      <t xml:space="preserve">网面长度   </t>
    </r>
    <r>
      <rPr>
        <sz val="10"/>
        <rFont val="Times New Roman"/>
        <family val="1"/>
      </rPr>
      <t>L</t>
    </r>
  </si>
  <si>
    <t>小</t>
  </si>
  <si>
    <t>1800</t>
  </si>
  <si>
    <t>600</t>
  </si>
  <si>
    <t>0.875</t>
  </si>
  <si>
    <t>上海中国钢板网厂</t>
  </si>
  <si>
    <t>2000</t>
  </si>
  <si>
    <t>1.000</t>
  </si>
  <si>
    <t>1.125</t>
  </si>
  <si>
    <t>1.250</t>
  </si>
  <si>
    <t>网</t>
  </si>
  <si>
    <t>0.75</t>
  </si>
  <si>
    <t>1.375</t>
  </si>
  <si>
    <t>1.500</t>
  </si>
  <si>
    <t>1500</t>
  </si>
  <si>
    <t>1.625</t>
  </si>
  <si>
    <t>1.875</t>
  </si>
  <si>
    <t>2.125</t>
  </si>
  <si>
    <t>大</t>
  </si>
  <si>
    <t>2800</t>
  </si>
  <si>
    <t>5.85</t>
  </si>
  <si>
    <t>11.70</t>
  </si>
  <si>
    <t>3000</t>
  </si>
  <si>
    <t>7.95</t>
  </si>
  <si>
    <t>3600</t>
  </si>
  <si>
    <t>4000</t>
  </si>
  <si>
    <t>14.76</t>
  </si>
  <si>
    <t>40</t>
  </si>
  <si>
    <t>14.60</t>
  </si>
  <si>
    <t>14.04</t>
  </si>
  <si>
    <t>17.71</t>
  </si>
  <si>
    <t>17.55</t>
  </si>
  <si>
    <t>22.14</t>
  </si>
  <si>
    <t>15.90</t>
  </si>
  <si>
    <t>23.41</t>
  </si>
  <si>
    <t>29.52</t>
  </si>
  <si>
    <t>3.8</t>
  </si>
  <si>
    <t>36</t>
  </si>
  <si>
    <t>4.6</t>
  </si>
  <si>
    <t>115</t>
  </si>
  <si>
    <t>44.28</t>
  </si>
  <si>
    <t>45</t>
  </si>
  <si>
    <t>（五）瓦楞白铁皮规格和重量</t>
    <phoneticPr fontId="1" type="noConversion"/>
  </si>
  <si>
    <r>
      <t>每</t>
    </r>
    <r>
      <rPr>
        <sz val="10"/>
        <rFont val="Times New Roman"/>
        <family val="1"/>
      </rPr>
      <t xml:space="preserve">      </t>
    </r>
    <r>
      <rPr>
        <sz val="10"/>
        <rFont val="宋体"/>
        <family val="3"/>
        <charset val="134"/>
      </rPr>
      <t>张</t>
    </r>
    <r>
      <rPr>
        <sz val="10"/>
        <rFont val="Times New Roman"/>
        <family val="1"/>
      </rPr>
      <t xml:space="preserve">      </t>
    </r>
    <r>
      <rPr>
        <sz val="10"/>
        <rFont val="宋体"/>
        <family val="3"/>
        <charset val="134"/>
      </rPr>
      <t xml:space="preserve">重    </t>
    </r>
    <r>
      <rPr>
        <sz val="10"/>
        <rFont val="Times New Roman"/>
        <family val="1"/>
      </rPr>
      <t>(kg)</t>
    </r>
  </si>
  <si>
    <r>
      <t>重量</t>
    </r>
    <r>
      <rPr>
        <sz val="10"/>
        <rFont val="Times New Roman"/>
        <family val="1"/>
      </rPr>
      <t xml:space="preserve">                (kg/m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>)</t>
    </r>
  </si>
  <si>
    <t>号</t>
  </si>
  <si>
    <r>
      <t>厚</t>
    </r>
    <r>
      <rPr>
        <sz val="10"/>
        <rFont val="Times New Roman"/>
        <family val="1"/>
      </rPr>
      <t>(mm)</t>
    </r>
  </si>
  <si>
    <t>066x1.82</t>
  </si>
  <si>
    <t>0.66x2.12</t>
  </si>
  <si>
    <t>0.66x2.42</t>
  </si>
  <si>
    <t>14.10</t>
  </si>
  <si>
    <t>16.38</t>
  </si>
  <si>
    <t>18.84</t>
  </si>
  <si>
    <t>11.80</t>
  </si>
  <si>
    <t>12.05</t>
  </si>
  <si>
    <t>14.05</t>
  </si>
  <si>
    <t>16.08</t>
  </si>
  <si>
    <t>10.10</t>
  </si>
  <si>
    <t>10.68</t>
  </si>
  <si>
    <t>12.54</t>
  </si>
  <si>
    <t>14.28</t>
  </si>
  <si>
    <t>8.94</t>
  </si>
  <si>
    <t>9.62</t>
  </si>
  <si>
    <t>11.24</t>
  </si>
  <si>
    <t>12.82</t>
  </si>
  <si>
    <t>8.03</t>
  </si>
  <si>
    <t>8.76</t>
  </si>
  <si>
    <t>10.26</t>
  </si>
  <si>
    <t>7.33</t>
  </si>
  <si>
    <t>7.94</t>
  </si>
  <si>
    <t>9.26</t>
  </si>
  <si>
    <t>10.53</t>
  </si>
  <si>
    <t>6.59</t>
  </si>
  <si>
    <t>7.26</t>
  </si>
  <si>
    <t>8.46</t>
  </si>
  <si>
    <t>9.66</t>
  </si>
  <si>
    <t>6.05</t>
  </si>
  <si>
    <t>6.21</t>
  </si>
  <si>
    <t>7.30</t>
  </si>
  <si>
    <t>8.33</t>
  </si>
  <si>
    <t>5.22</t>
  </si>
  <si>
    <t>5.46</t>
  </si>
  <si>
    <t>6.42</t>
  </si>
  <si>
    <t>7.32</t>
  </si>
  <si>
    <t>4.58</t>
  </si>
  <si>
    <t>5.26</t>
  </si>
  <si>
    <t>6.14</t>
  </si>
  <si>
    <t>6.99</t>
  </si>
  <si>
    <t>4.38</t>
  </si>
  <si>
    <t>5.08</t>
  </si>
  <si>
    <t>5.90</t>
  </si>
  <si>
    <t>6.78</t>
  </si>
  <si>
    <t>4.24</t>
  </si>
  <si>
    <t>0.330</t>
  </si>
  <si>
    <t>4.62</t>
  </si>
  <si>
    <t>5.38</t>
  </si>
  <si>
    <t>6.16</t>
  </si>
  <si>
    <t>3.86</t>
  </si>
  <si>
    <t>4.92</t>
  </si>
  <si>
    <t>5.64</t>
  </si>
  <si>
    <t>3.53</t>
  </si>
  <si>
    <r>
      <t>注</t>
    </r>
    <r>
      <rPr>
        <sz val="10"/>
        <rFont val="Times New Roman"/>
        <family val="1"/>
      </rPr>
      <t xml:space="preserve">   </t>
    </r>
    <r>
      <rPr>
        <sz val="10"/>
        <rFont val="宋体"/>
        <family val="3"/>
        <charset val="134"/>
      </rPr>
      <t>表内铁皮规格为宽</t>
    </r>
    <r>
      <rPr>
        <sz val="10"/>
        <rFont val="Times New Roman"/>
        <family val="1"/>
      </rPr>
      <t>x</t>
    </r>
    <r>
      <rPr>
        <sz val="10"/>
        <rFont val="宋体"/>
        <family val="3"/>
        <charset val="134"/>
      </rPr>
      <t>长</t>
    </r>
    <r>
      <rPr>
        <sz val="10"/>
        <rFont val="Times New Roman"/>
        <family val="1"/>
      </rPr>
      <t>(m x m)</t>
    </r>
  </si>
  <si>
    <t>（六）马口铁板规格和重量</t>
    <phoneticPr fontId="1" type="noConversion"/>
  </si>
  <si>
    <r>
      <t>宽</t>
    </r>
    <r>
      <rPr>
        <sz val="10"/>
        <rFont val="Times New Roman"/>
        <family val="1"/>
      </rPr>
      <t>(in.)</t>
    </r>
  </si>
  <si>
    <r>
      <t>长</t>
    </r>
    <r>
      <rPr>
        <sz val="10"/>
        <rFont val="Times New Roman"/>
        <family val="1"/>
      </rPr>
      <t>(in.)</t>
    </r>
  </si>
  <si>
    <r>
      <t xml:space="preserve">kg / </t>
    </r>
    <r>
      <rPr>
        <sz val="10"/>
        <rFont val="宋体"/>
        <family val="3"/>
        <charset val="134"/>
      </rPr>
      <t>张</t>
    </r>
  </si>
  <si>
    <r>
      <t>张</t>
    </r>
    <r>
      <rPr>
        <sz val="10"/>
        <rFont val="Times New Roman"/>
        <family val="1"/>
      </rPr>
      <t xml:space="preserve"> / </t>
    </r>
    <r>
      <rPr>
        <sz val="10"/>
        <rFont val="宋体"/>
        <family val="3"/>
        <charset val="134"/>
      </rPr>
      <t>箱</t>
    </r>
  </si>
  <si>
    <r>
      <t xml:space="preserve">kg / </t>
    </r>
    <r>
      <rPr>
        <sz val="10"/>
        <rFont val="宋体"/>
        <family val="3"/>
        <charset val="134"/>
      </rPr>
      <t>箱</t>
    </r>
  </si>
  <si>
    <t>0.242</t>
  </si>
  <si>
    <t>0.343</t>
  </si>
  <si>
    <t>224</t>
  </si>
  <si>
    <t>76.832</t>
  </si>
  <si>
    <t>0.686</t>
  </si>
  <si>
    <t>0.285</t>
  </si>
  <si>
    <t>0.404</t>
  </si>
  <si>
    <t>90.496</t>
  </si>
  <si>
    <t>0.809</t>
  </si>
  <si>
    <t>101.808</t>
  </si>
  <si>
    <t>0.320</t>
  </si>
  <si>
    <t>18  3/4</t>
  </si>
  <si>
    <t>0.425</t>
  </si>
  <si>
    <t>95.200</t>
  </si>
  <si>
    <t>0.851</t>
  </si>
  <si>
    <t>85.100</t>
  </si>
  <si>
    <t>0.350</t>
  </si>
  <si>
    <t>0.355</t>
  </si>
  <si>
    <t>225</t>
  </si>
  <si>
    <t>79.875</t>
  </si>
  <si>
    <t>0.228</t>
  </si>
  <si>
    <t>0.647</t>
  </si>
  <si>
    <t>72.464</t>
  </si>
  <si>
    <t>0.257</t>
  </si>
  <si>
    <t>0.729</t>
  </si>
  <si>
    <t>81.648</t>
  </si>
  <si>
    <t>0.271</t>
  </si>
  <si>
    <t>0.768</t>
  </si>
  <si>
    <t>86.016</t>
  </si>
  <si>
    <t>0.305</t>
  </si>
  <si>
    <t>0.865</t>
  </si>
  <si>
    <t>96.880</t>
  </si>
  <si>
    <t>0.311</t>
  </si>
  <si>
    <t>0.882</t>
  </si>
  <si>
    <t>98.784</t>
  </si>
  <si>
    <t>0.319</t>
  </si>
  <si>
    <t>0.905</t>
  </si>
  <si>
    <t>101.360</t>
  </si>
  <si>
    <t>编号</t>
  </si>
  <si>
    <t>目录</t>
  </si>
  <si>
    <t>钢材规格</t>
    <phoneticPr fontId="1" type="noConversion"/>
  </si>
  <si>
    <t>型材计算式</t>
    <phoneticPr fontId="1" type="noConversion"/>
  </si>
  <si>
    <t>H型钢</t>
    <phoneticPr fontId="1" type="noConversion"/>
  </si>
  <si>
    <t>T型钢</t>
    <phoneticPr fontId="1" type="noConversion"/>
  </si>
  <si>
    <t>热轧型钢</t>
    <phoneticPr fontId="1" type="noConversion"/>
  </si>
  <si>
    <t>薄壁型钢</t>
    <phoneticPr fontId="1" type="noConversion"/>
  </si>
  <si>
    <t>园钢</t>
    <phoneticPr fontId="1" type="noConversion"/>
  </si>
  <si>
    <t>扁钢</t>
    <phoneticPr fontId="1" type="noConversion"/>
  </si>
  <si>
    <t>板材</t>
    <phoneticPr fontId="1" type="noConversion"/>
  </si>
  <si>
    <t>螺纹钢</t>
    <phoneticPr fontId="1" type="noConversion"/>
  </si>
  <si>
    <t>花纹钢板</t>
    <phoneticPr fontId="1" type="noConversion"/>
  </si>
  <si>
    <t>钢丝网</t>
    <phoneticPr fontId="1" type="noConversion"/>
  </si>
  <si>
    <t>钢丝</t>
    <phoneticPr fontId="1" type="noConversion"/>
  </si>
  <si>
    <t>钢丝类</t>
    <phoneticPr fontId="1" type="noConversion"/>
  </si>
  <si>
    <t>钢板网</t>
    <phoneticPr fontId="1" type="noConversion"/>
  </si>
  <si>
    <t>瓦楞铁皮</t>
    <phoneticPr fontId="1" type="noConversion"/>
  </si>
  <si>
    <t>Sheet1</t>
    <phoneticPr fontId="1" type="noConversion"/>
  </si>
  <si>
    <t>Macro1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</si>
</sst>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  <numFmt numFmtId="178" formatCode="0.0_ "/>
    <numFmt numFmtId="179" formatCode="0.000_ "/>
    <numFmt numFmtId="180" formatCode="0.0000_ "/>
    <numFmt numFmtId="181" formatCode="0.000_);[Red]\(0.000\)"/>
    <numFmt numFmtId="182" formatCode="[Blue]#,##0_);[Blue]\(#,##0\)"/>
    <numFmt numFmtId="183" formatCode="\(#,##0\)\ "/>
    <numFmt numFmtId="184" formatCode="[Blue]0.0%;[Blue]\(0.0%\)"/>
    <numFmt numFmtId="185" formatCode="0.0%;\(0.0%\)"/>
    <numFmt numFmtId="186" formatCode="[Red]0.0%;[Red]\(0.0%\)"/>
    <numFmt numFmtId="187" formatCode="#,##0_);[Blue]\(#,##0\)"/>
    <numFmt numFmtId="188" formatCode="_-* #,##0_-;\-* #,##0_-;_-* &quot;-&quot;_-;_-@_-"/>
    <numFmt numFmtId="189" formatCode="0%;\(0%\)"/>
    <numFmt numFmtId="190" formatCode="\ \ @"/>
    <numFmt numFmtId="191" formatCode="#,##0_);\(#,##0_)"/>
    <numFmt numFmtId="192" formatCode="&quot;$&quot;#,##0_);[Red]\(&quot;$&quot;#,##0\)"/>
    <numFmt numFmtId="193" formatCode="_-* #,##0.00_-;\-* #,##0.00_-;_-* &quot;-&quot;??_-;_-@_-"/>
    <numFmt numFmtId="194" formatCode="&quot;\&quot;#,##0.00;[Red]&quot;\&quot;\-#,##0.00"/>
    <numFmt numFmtId="195" formatCode="&quot;\&quot;#,##0;[Red]&quot;\&quot;\-#,##0"/>
    <numFmt numFmtId="196" formatCode="_ * #,##0_ ;_ * &quot;\&quot;&quot;\&quot;&quot;\&quot;&quot;\&quot;&quot;\&quot;&quot;\&quot;&quot;\&quot;&quot;\&quot;&quot;\&quot;&quot;\&quot;\-#,##0_ ;_ * &quot;-&quot;_ ;_ @_ "/>
    <numFmt numFmtId="197" formatCode="_ * #,##0.00_ ;_ * &quot;\&quot;&quot;\&quot;&quot;\&quot;&quot;\&quot;&quot;\&quot;&quot;\&quot;&quot;\&quot;&quot;\&quot;&quot;\&quot;&quot;\&quot;\-#,##0.00_ ;_ * &quot;-&quot;??_ ;_ @_ "/>
    <numFmt numFmtId="198" formatCode="_ &quot;\&quot;* #,##0_ ;_ &quot;\&quot;* &quot;\&quot;&quot;\&quot;&quot;\&quot;&quot;\&quot;&quot;\&quot;&quot;\&quot;&quot;\&quot;&quot;\&quot;&quot;\&quot;&quot;\&quot;\-#,##0_ ;_ &quot;\&quot;* &quot;-&quot;_ ;_ @_ "/>
    <numFmt numFmtId="199" formatCode="_ &quot;\&quot;* #,##0.00_ ;_ &quot;\&quot;* &quot;\&quot;&quot;\&quot;&quot;\&quot;&quot;\&quot;&quot;\&quot;&quot;\&quot;&quot;\&quot;&quot;\&quot;&quot;\&quot;&quot;\&quot;\-#,##0.00_ ;_ &quot;\&quot;* &quot;-&quot;??_ ;_ @_ "/>
  </numFmts>
  <fonts count="109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i/>
      <sz val="16"/>
      <color indexed="9"/>
      <name val="Script MT Bold"/>
      <family val="4"/>
    </font>
    <font>
      <sz val="12"/>
      <color indexed="10"/>
      <name val="宋体"/>
      <family val="3"/>
      <charset val="134"/>
    </font>
    <font>
      <sz val="11"/>
      <color indexed="10"/>
      <name val="Arial"/>
      <family val="2"/>
    </font>
    <font>
      <sz val="11"/>
      <color indexed="10"/>
      <name val="宋体"/>
      <family val="3"/>
      <charset val="134"/>
    </font>
    <font>
      <b/>
      <i/>
      <sz val="16"/>
      <name val="Rockwell Extra Bold"/>
      <family val="1"/>
    </font>
    <font>
      <b/>
      <i/>
      <sz val="16"/>
      <name val="宋体"/>
      <family val="3"/>
      <charset val="134"/>
    </font>
    <font>
      <sz val="11"/>
      <name val="宋体"/>
      <family val="3"/>
      <charset val="134"/>
    </font>
    <font>
      <sz val="14"/>
      <color indexed="10"/>
      <name val="Arial"/>
      <family val="2"/>
    </font>
    <font>
      <sz val="10"/>
      <color indexed="63"/>
      <name val="宋体"/>
      <family val="3"/>
      <charset val="134"/>
    </font>
    <font>
      <vertAlign val="superscript"/>
      <sz val="10"/>
      <color indexed="63"/>
      <name val="宋体"/>
      <family val="3"/>
      <charset val="134"/>
    </font>
    <font>
      <sz val="10"/>
      <color indexed="1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3"/>
      <name val="MS PMincho"/>
      <family val="1"/>
      <charset val="128"/>
    </font>
    <font>
      <sz val="9"/>
      <color indexed="63"/>
      <name val="MS PMincho"/>
      <family val="1"/>
      <charset val="128"/>
    </font>
    <font>
      <sz val="9"/>
      <color indexed="63"/>
      <name val="宋体"/>
      <family val="3"/>
      <charset val="134"/>
    </font>
    <font>
      <sz val="11"/>
      <name val="MS PMincho"/>
      <family val="1"/>
      <charset val="128"/>
    </font>
    <font>
      <sz val="10"/>
      <name val="Arial"/>
      <family val="2"/>
    </font>
    <font>
      <sz val="11"/>
      <color indexed="12"/>
      <name val="Arial"/>
      <family val="2"/>
    </font>
    <font>
      <vertAlign val="superscript"/>
      <sz val="9"/>
      <color indexed="63"/>
      <name val="宋体"/>
      <family val="3"/>
      <charset val="134"/>
    </font>
    <font>
      <sz val="12"/>
      <color indexed="12"/>
      <name val="宋体"/>
      <family val="3"/>
      <charset val="134"/>
    </font>
    <font>
      <b/>
      <sz val="9"/>
      <color indexed="63"/>
      <name val="宋体"/>
      <family val="3"/>
      <charset val="134"/>
    </font>
    <font>
      <b/>
      <vertAlign val="subscript"/>
      <sz val="9"/>
      <color indexed="63"/>
      <name val="宋体"/>
      <family val="3"/>
      <charset val="134"/>
    </font>
    <font>
      <sz val="11"/>
      <color indexed="23"/>
      <name val="宋体"/>
      <family val="3"/>
      <charset val="134"/>
    </font>
    <font>
      <sz val="12"/>
      <color indexed="63"/>
      <name val="宋体"/>
      <family val="3"/>
      <charset val="134"/>
    </font>
    <font>
      <sz val="9"/>
      <color indexed="10"/>
      <name val="宋体"/>
      <family val="3"/>
      <charset val="134"/>
    </font>
    <font>
      <b/>
      <sz val="12"/>
      <color indexed="12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10"/>
      <name val="宋体"/>
      <family val="3"/>
      <charset val="134"/>
    </font>
    <font>
      <b/>
      <sz val="26"/>
      <color indexed="44"/>
      <name val="汉仪咪咪体繁"/>
      <family val="3"/>
      <charset val="134"/>
    </font>
    <font>
      <sz val="22"/>
      <color indexed="44"/>
      <name val="方正粗活意繁体"/>
      <charset val="134"/>
    </font>
    <font>
      <sz val="26"/>
      <color indexed="44"/>
      <name val="方正粗活意繁体"/>
      <charset val="134"/>
    </font>
    <font>
      <sz val="26"/>
      <color indexed="12"/>
      <name val="方正粗活意繁体"/>
      <charset val="134"/>
    </font>
    <font>
      <sz val="16"/>
      <color indexed="9"/>
      <name val="汉仪清韵体简"/>
      <charset val="134"/>
    </font>
    <font>
      <sz val="10"/>
      <color indexed="44"/>
      <name val="宋体"/>
      <family val="3"/>
      <charset val="134"/>
    </font>
    <font>
      <b/>
      <sz val="20"/>
      <color indexed="44"/>
      <name val="宋体"/>
      <family val="3"/>
      <charset val="134"/>
    </font>
    <font>
      <b/>
      <sz val="12"/>
      <color indexed="44"/>
      <name val="方正粗活意繁体"/>
      <charset val="134"/>
    </font>
    <font>
      <sz val="12"/>
      <color indexed="44"/>
      <name val="方正粗活意繁体"/>
      <charset val="134"/>
    </font>
    <font>
      <sz val="20"/>
      <color indexed="44"/>
      <name val="方正粗活意繁体"/>
      <charset val="134"/>
    </font>
    <font>
      <b/>
      <sz val="12"/>
      <color indexed="10"/>
      <name val="汉仪清韵体简"/>
      <charset val="134"/>
    </font>
    <font>
      <b/>
      <sz val="12"/>
      <color indexed="10"/>
      <name val="Arial"/>
      <family val="2"/>
    </font>
    <font>
      <sz val="12"/>
      <name val="方正粗活意繁体"/>
      <charset val="134"/>
    </font>
    <font>
      <sz val="10"/>
      <color indexed="9"/>
      <name val="宋体"/>
      <family val="3"/>
      <charset val="134"/>
    </font>
    <font>
      <vertAlign val="superscript"/>
      <sz val="10"/>
      <color indexed="9"/>
      <name val="宋体"/>
      <family val="3"/>
      <charset val="134"/>
    </font>
    <font>
      <vertAlign val="superscript"/>
      <sz val="10"/>
      <name val="宋体"/>
      <family val="3"/>
      <charset val="134"/>
    </font>
    <font>
      <sz val="10"/>
      <color indexed="10"/>
      <name val="宋体"/>
      <family val="3"/>
      <charset val="134"/>
    </font>
    <font>
      <sz val="16"/>
      <color indexed="9"/>
      <name val="宋体"/>
      <family val="3"/>
      <charset val="134"/>
    </font>
    <font>
      <b/>
      <sz val="11"/>
      <color indexed="12"/>
      <name val="宋体"/>
      <family val="3"/>
      <charset val="134"/>
    </font>
    <font>
      <sz val="12"/>
      <color indexed="10"/>
      <name val="Arial"/>
      <family val="2"/>
    </font>
    <font>
      <sz val="11"/>
      <color indexed="9"/>
      <name val="宋体"/>
      <family val="3"/>
      <charset val="134"/>
    </font>
    <font>
      <sz val="10"/>
      <color indexed="10"/>
      <name val="Arial"/>
      <family val="2"/>
    </font>
    <font>
      <sz val="12"/>
      <color indexed="9"/>
      <name val="宋体"/>
      <family val="3"/>
      <charset val="134"/>
    </font>
    <font>
      <sz val="11"/>
      <color indexed="12"/>
      <name val="宋体"/>
      <family val="3"/>
      <charset val="134"/>
    </font>
    <font>
      <sz val="10"/>
      <name val="MS Sans Serif"/>
      <family val="2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4"/>
      <name val="Arial"/>
      <family val="2"/>
    </font>
    <font>
      <sz val="14"/>
      <name val="宋体"/>
      <family val="3"/>
      <charset val="134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1"/>
      <name val="俵俽 俹僑僔僢僋"/>
      <charset val="134"/>
    </font>
    <font>
      <sz val="12"/>
      <name val="官帕眉"/>
      <charset val="134"/>
    </font>
    <font>
      <sz val="10"/>
      <name val="Times New Roman"/>
      <family val="1"/>
    </font>
    <font>
      <sz val="11"/>
      <name val="蹈框"/>
      <charset val="134"/>
    </font>
    <font>
      <sz val="10"/>
      <name val="宋体"/>
      <family val="3"/>
      <charset val="134"/>
    </font>
    <font>
      <sz val="10"/>
      <name val="Helv"/>
      <family val="2"/>
    </font>
    <font>
      <sz val="12"/>
      <name val="Helv"/>
      <family val="2"/>
    </font>
    <font>
      <sz val="10"/>
      <name val="俵俽 僑僔僢僋"/>
      <charset val="134"/>
    </font>
    <font>
      <sz val="11"/>
      <name val="ＭＳ Ｐゴシック"/>
      <family val="2"/>
    </font>
    <font>
      <sz val="12"/>
      <name val="바탕체"/>
      <family val="3"/>
    </font>
    <font>
      <u/>
      <sz val="12"/>
      <color indexed="12"/>
      <name val="宋体"/>
      <family val="3"/>
      <charset val="134"/>
    </font>
    <font>
      <sz val="28"/>
      <color indexed="9"/>
      <name val="华文琥珀"/>
      <family val="3"/>
      <charset val="134"/>
    </font>
    <font>
      <sz val="12"/>
      <color indexed="9"/>
      <name val="Arial"/>
      <family val="2"/>
    </font>
    <font>
      <sz val="14"/>
      <name val="黑体"/>
      <family val="3"/>
      <charset val="134"/>
    </font>
    <font>
      <sz val="12"/>
      <name val="Arial"/>
      <family val="2"/>
    </font>
    <font>
      <sz val="20"/>
      <color indexed="10"/>
      <name val="华文琥珀"/>
      <family val="3"/>
      <charset val="134"/>
    </font>
    <font>
      <sz val="20"/>
      <color indexed="12"/>
      <name val="华文琥珀"/>
      <family val="3"/>
      <charset val="134"/>
    </font>
    <font>
      <vertAlign val="superscript"/>
      <sz val="11"/>
      <name val="宋体"/>
      <family val="3"/>
      <charset val="134"/>
    </font>
    <font>
      <vertAlign val="subscript"/>
      <sz val="11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2"/>
      <name val="宋体"/>
      <family val="3"/>
      <charset val="134"/>
    </font>
    <font>
      <sz val="12"/>
      <color indexed="60"/>
      <name val="Times New Roman"/>
      <family val="1"/>
    </font>
    <font>
      <sz val="12"/>
      <color indexed="60"/>
      <name val="宋体"/>
      <family val="3"/>
      <charset val="134"/>
    </font>
    <font>
      <vertAlign val="superscript"/>
      <sz val="12"/>
      <color indexed="60"/>
      <name val="Times New Roman"/>
      <family val="1"/>
    </font>
    <font>
      <b/>
      <sz val="13.5"/>
      <color indexed="10"/>
      <name val="宋体"/>
      <family val="3"/>
      <charset val="134"/>
    </font>
    <font>
      <vertAlign val="superscript"/>
      <sz val="9"/>
      <name val="宋体"/>
      <family val="3"/>
      <charset val="134"/>
    </font>
    <font>
      <i/>
      <sz val="9"/>
      <name val="宋体"/>
      <family val="3"/>
      <charset val="134"/>
    </font>
    <font>
      <b/>
      <sz val="12"/>
      <color indexed="8"/>
      <name val="Times New Roman"/>
      <family val="1"/>
    </font>
    <font>
      <b/>
      <sz val="12"/>
      <color indexed="8"/>
      <name val="宋体"/>
      <family val="3"/>
      <charset val="134"/>
    </font>
    <font>
      <sz val="12"/>
      <name val="Times New Roman"/>
      <family val="1"/>
    </font>
    <font>
      <vertAlign val="superscript"/>
      <sz val="12"/>
      <name val="Times New Roman"/>
      <family val="1"/>
    </font>
    <font>
      <b/>
      <sz val="10"/>
      <color indexed="10"/>
      <name val="Times New Roman"/>
      <family val="1"/>
    </font>
    <font>
      <vertAlign val="subscript"/>
      <sz val="10"/>
      <name val="Times New Roman"/>
      <family val="1"/>
    </font>
    <font>
      <sz val="9"/>
      <name val="新宋体"/>
      <family val="3"/>
      <charset val="134"/>
    </font>
    <font>
      <sz val="9"/>
      <name val="Times New Roman"/>
      <family val="1"/>
    </font>
    <font>
      <vertAlign val="superscript"/>
      <sz val="9"/>
      <name val="Times New Roman"/>
      <family val="1"/>
    </font>
    <font>
      <sz val="10"/>
      <name val="新宋体"/>
      <family val="3"/>
      <charset val="134"/>
    </font>
    <font>
      <b/>
      <sz val="10"/>
      <name val="新宋体"/>
      <family val="3"/>
      <charset val="134"/>
    </font>
    <font>
      <sz val="12"/>
      <name val="新宋体"/>
      <family val="3"/>
      <charset val="134"/>
    </font>
    <font>
      <b/>
      <sz val="10"/>
      <color indexed="12"/>
      <name val="宋体"/>
      <family val="3"/>
      <charset val="134"/>
    </font>
    <font>
      <b/>
      <sz val="10"/>
      <color indexed="12"/>
      <name val="Times New Roman"/>
      <family val="1"/>
    </font>
    <font>
      <vertAlign val="superscript"/>
      <sz val="10"/>
      <name val="Times New Roman"/>
      <family val="1"/>
    </font>
    <font>
      <sz val="16"/>
      <name val="宋体"/>
      <family val="3"/>
      <charset val="134"/>
    </font>
    <font>
      <u/>
      <sz val="16"/>
      <color indexed="12"/>
      <name val="宋体"/>
      <family val="3"/>
      <charset val="134"/>
    </font>
    <font>
      <sz val="9"/>
      <color rgb="FF000000"/>
      <name val="宋体"/>
      <family val="3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1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41"/>
      </left>
      <right/>
      <top style="medium">
        <color indexed="41"/>
      </top>
      <bottom/>
      <diagonal/>
    </border>
    <border>
      <left/>
      <right/>
      <top style="medium">
        <color indexed="41"/>
      </top>
      <bottom/>
      <diagonal/>
    </border>
    <border>
      <left/>
      <right style="medium">
        <color indexed="23"/>
      </right>
      <top style="medium">
        <color indexed="27"/>
      </top>
      <bottom/>
      <diagonal/>
    </border>
    <border>
      <left style="medium">
        <color indexed="41"/>
      </left>
      <right/>
      <top/>
      <bottom/>
      <diagonal/>
    </border>
    <border>
      <left/>
      <right style="medium">
        <color indexed="23"/>
      </right>
      <top/>
      <bottom/>
      <diagonal/>
    </border>
    <border>
      <left style="thin">
        <color indexed="23"/>
      </left>
      <right style="thin">
        <color indexed="41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41"/>
      </bottom>
      <diagonal/>
    </border>
    <border>
      <left style="thin">
        <color indexed="23"/>
      </left>
      <right style="thin">
        <color indexed="27"/>
      </right>
      <top style="thin">
        <color indexed="23"/>
      </top>
      <bottom style="thin">
        <color indexed="4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41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thin">
        <color indexed="64"/>
      </left>
      <right style="thin">
        <color indexed="64"/>
      </right>
      <top/>
      <bottom style="medium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55"/>
      </right>
      <top style="medium">
        <color indexed="41"/>
      </top>
      <bottom/>
      <diagonal/>
    </border>
    <border>
      <left style="thin">
        <color indexed="23"/>
      </left>
      <right style="thin">
        <color indexed="42"/>
      </right>
      <top style="thin">
        <color indexed="23"/>
      </top>
      <bottom style="thin">
        <color indexed="42"/>
      </bottom>
      <diagonal/>
    </border>
    <border>
      <left/>
      <right style="medium">
        <color indexed="55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4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41"/>
      </top>
      <bottom style="thin">
        <color indexed="9"/>
      </bottom>
      <diagonal/>
    </border>
    <border>
      <left style="thin">
        <color indexed="9"/>
      </left>
      <right/>
      <top style="thin">
        <color indexed="41"/>
      </top>
      <bottom style="thin">
        <color indexed="9"/>
      </bottom>
      <diagonal/>
    </border>
    <border>
      <left style="thin">
        <color indexed="41"/>
      </left>
      <right style="thin">
        <color indexed="41"/>
      </right>
      <top style="thin">
        <color indexed="41"/>
      </top>
      <bottom style="thin">
        <color indexed="9"/>
      </bottom>
      <diagonal/>
    </border>
    <border>
      <left style="thin">
        <color indexed="41"/>
      </left>
      <right/>
      <top style="thin">
        <color indexed="41"/>
      </top>
      <bottom style="thin">
        <color indexed="9"/>
      </bottom>
      <diagonal/>
    </border>
    <border>
      <left/>
      <right style="thin">
        <color indexed="55"/>
      </right>
      <top style="thin">
        <color indexed="4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55"/>
      </bottom>
      <diagonal/>
    </border>
    <border>
      <left style="thin">
        <color indexed="9"/>
      </left>
      <right/>
      <top style="thin">
        <color indexed="9"/>
      </top>
      <bottom style="thin">
        <color indexed="55"/>
      </bottom>
      <diagonal/>
    </border>
    <border>
      <left style="thin">
        <color indexed="41"/>
      </left>
      <right style="thin">
        <color indexed="41"/>
      </right>
      <top style="thin">
        <color indexed="9"/>
      </top>
      <bottom style="thin">
        <color indexed="55"/>
      </bottom>
      <diagonal/>
    </border>
    <border>
      <left/>
      <right/>
      <top style="thin">
        <color indexed="9"/>
      </top>
      <bottom style="thin">
        <color indexed="55"/>
      </bottom>
      <diagonal/>
    </border>
    <border>
      <left/>
      <right style="thin">
        <color indexed="55"/>
      </right>
      <top style="thin">
        <color indexed="9"/>
      </top>
      <bottom style="thin">
        <color indexed="55"/>
      </bottom>
      <diagonal/>
    </border>
    <border>
      <left style="thin">
        <color indexed="41"/>
      </left>
      <right style="thin">
        <color indexed="41"/>
      </right>
      <top/>
      <bottom style="thin">
        <color indexed="55"/>
      </bottom>
      <diagonal/>
    </border>
    <border>
      <left/>
      <right style="thin">
        <color indexed="9"/>
      </right>
      <top style="thin">
        <color indexed="9"/>
      </top>
      <bottom style="thin">
        <color indexed="55"/>
      </bottom>
      <diagonal/>
    </border>
    <border>
      <left style="thin">
        <color indexed="41"/>
      </left>
      <right style="thin">
        <color indexed="9"/>
      </right>
      <top style="thin">
        <color indexed="41"/>
      </top>
      <bottom style="thin">
        <color indexed="9"/>
      </bottom>
      <diagonal/>
    </border>
    <border>
      <left style="thin">
        <color indexed="41"/>
      </left>
      <right style="thin">
        <color indexed="9"/>
      </right>
      <top style="thin">
        <color indexed="9"/>
      </top>
      <bottom style="thin">
        <color indexed="55"/>
      </bottom>
      <diagonal/>
    </border>
    <border>
      <left style="medium">
        <color indexed="42"/>
      </left>
      <right/>
      <top/>
      <bottom/>
      <diagonal/>
    </border>
    <border>
      <left/>
      <right/>
      <top/>
      <bottom style="medium">
        <color indexed="55"/>
      </bottom>
      <diagonal/>
    </border>
    <border>
      <left/>
      <right style="medium">
        <color indexed="55"/>
      </right>
      <top/>
      <bottom style="medium">
        <color indexed="55"/>
      </bottom>
      <diagonal/>
    </border>
    <border>
      <left style="thin">
        <color indexed="23"/>
      </left>
      <right style="thin">
        <color indexed="15"/>
      </right>
      <top style="thin">
        <color indexed="23"/>
      </top>
      <bottom style="thin">
        <color indexed="15"/>
      </bottom>
      <diagonal/>
    </border>
    <border>
      <left/>
      <right style="thin">
        <color indexed="42"/>
      </right>
      <top style="thin">
        <color indexed="23"/>
      </top>
      <bottom style="thin">
        <color indexed="4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41"/>
      </left>
      <right style="thin">
        <color indexed="9"/>
      </right>
      <top style="thin">
        <color indexed="27"/>
      </top>
      <bottom style="thin">
        <color indexed="9"/>
      </bottom>
      <diagonal/>
    </border>
    <border>
      <left/>
      <right style="thin">
        <color indexed="9"/>
      </right>
      <top style="thin">
        <color indexed="41"/>
      </top>
      <bottom style="thin">
        <color indexed="9"/>
      </bottom>
      <diagonal/>
    </border>
    <border>
      <left style="thin">
        <color indexed="27"/>
      </left>
      <right/>
      <top style="thin">
        <color indexed="27"/>
      </top>
      <bottom/>
      <diagonal/>
    </border>
    <border>
      <left/>
      <right style="thin">
        <color indexed="23"/>
      </right>
      <top style="thin">
        <color indexed="27"/>
      </top>
      <bottom/>
      <diagonal/>
    </border>
    <border>
      <left style="thin">
        <color indexed="27"/>
      </left>
      <right/>
      <top/>
      <bottom/>
      <diagonal/>
    </border>
    <border>
      <left/>
      <right style="thin">
        <color indexed="23"/>
      </right>
      <top/>
      <bottom/>
      <diagonal/>
    </border>
    <border diagonalDown="1">
      <left style="medium">
        <color indexed="23"/>
      </left>
      <right style="thin">
        <color indexed="64"/>
      </right>
      <top style="medium">
        <color indexed="23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23"/>
      </top>
      <bottom/>
      <diagonal/>
    </border>
    <border>
      <left style="thin">
        <color indexed="64"/>
      </left>
      <right style="medium">
        <color indexed="27"/>
      </right>
      <top style="medium">
        <color indexed="23"/>
      </top>
      <bottom/>
      <diagonal/>
    </border>
    <border>
      <left style="medium">
        <color indexed="23"/>
      </left>
      <right style="thin">
        <color indexed="64"/>
      </right>
      <top style="medium">
        <color indexed="23"/>
      </top>
      <bottom style="thin">
        <color indexed="64"/>
      </bottom>
      <diagonal/>
    </border>
    <border>
      <left style="thin">
        <color indexed="64"/>
      </left>
      <right style="medium">
        <color indexed="27"/>
      </right>
      <top style="medium">
        <color indexed="2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27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27"/>
      </bottom>
      <diagonal/>
    </border>
    <border>
      <left style="medium">
        <color indexed="23"/>
      </left>
      <right style="thin">
        <color indexed="64"/>
      </right>
      <top style="thin">
        <color indexed="64"/>
      </top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27"/>
      </bottom>
      <diagonal/>
    </border>
    <border>
      <left style="thin">
        <color indexed="64"/>
      </left>
      <right style="medium">
        <color indexed="27"/>
      </right>
      <top style="thin">
        <color indexed="64"/>
      </top>
      <bottom style="medium">
        <color indexed="27"/>
      </bottom>
      <diagonal/>
    </border>
    <border>
      <left style="thin">
        <color indexed="27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hair">
        <color indexed="23"/>
      </bottom>
      <diagonal/>
    </border>
    <border>
      <left/>
      <right style="thin">
        <color indexed="23"/>
      </right>
      <top style="thin">
        <color indexed="23"/>
      </top>
      <bottom style="hair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hair">
        <color indexed="23"/>
      </bottom>
      <diagonal/>
    </border>
    <border>
      <left style="thin">
        <color indexed="23"/>
      </left>
      <right/>
      <top style="hair">
        <color indexed="23"/>
      </top>
      <bottom style="double">
        <color indexed="64"/>
      </bottom>
      <diagonal/>
    </border>
    <border>
      <left/>
      <right style="thin">
        <color indexed="23"/>
      </right>
      <top style="hair">
        <color indexed="23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hair">
        <color indexed="23"/>
      </top>
      <bottom style="double">
        <color indexed="64"/>
      </bottom>
      <diagonal/>
    </border>
    <border>
      <left style="thin">
        <color indexed="23"/>
      </left>
      <right/>
      <top style="double">
        <color indexed="64"/>
      </top>
      <bottom style="hair">
        <color indexed="23"/>
      </bottom>
      <diagonal/>
    </border>
    <border>
      <left/>
      <right style="thin">
        <color indexed="23"/>
      </right>
      <top style="double">
        <color indexed="64"/>
      </top>
      <bottom style="hair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64"/>
      </top>
      <bottom style="hair">
        <color indexed="23"/>
      </bottom>
      <diagonal/>
    </border>
    <border>
      <left style="thin">
        <color indexed="23"/>
      </left>
      <right/>
      <top style="double">
        <color indexed="64"/>
      </top>
      <bottom/>
      <diagonal/>
    </border>
    <border>
      <left/>
      <right style="thin">
        <color indexed="23"/>
      </right>
      <top style="double">
        <color indexed="64"/>
      </top>
      <bottom/>
      <diagonal/>
    </border>
    <border>
      <left style="thin">
        <color indexed="23"/>
      </left>
      <right/>
      <top/>
      <bottom style="double">
        <color indexed="64"/>
      </bottom>
      <diagonal/>
    </border>
    <border>
      <left/>
      <right style="thin">
        <color indexed="23"/>
      </right>
      <top/>
      <bottom style="double">
        <color indexed="64"/>
      </bottom>
      <diagonal/>
    </border>
    <border>
      <left style="thin">
        <color indexed="23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44"/>
      </right>
      <top style="thin">
        <color indexed="8"/>
      </top>
      <bottom style="thin">
        <color indexed="8"/>
      </bottom>
      <diagonal/>
    </border>
    <border>
      <left style="thin">
        <color indexed="4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7"/>
      </top>
      <bottom/>
      <diagonal/>
    </border>
    <border>
      <left style="medium">
        <color indexed="23"/>
      </left>
      <right style="thin">
        <color indexed="64"/>
      </right>
      <top/>
      <bottom/>
      <diagonal/>
    </border>
    <border>
      <left style="medium">
        <color indexed="23"/>
      </left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thin">
        <color indexed="64"/>
      </right>
      <top style="thin">
        <color indexed="64"/>
      </top>
      <bottom/>
      <diagonal/>
    </border>
    <border>
      <left style="medium">
        <color indexed="23"/>
      </left>
      <right style="thin">
        <color indexed="64"/>
      </right>
      <top/>
      <bottom style="medium">
        <color indexed="27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/>
      <diagonal/>
    </border>
    <border>
      <left style="thin">
        <color indexed="27"/>
      </left>
      <right style="thin">
        <color indexed="27"/>
      </right>
      <top/>
      <bottom style="thin">
        <color indexed="23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64"/>
      </bottom>
      <diagonal/>
    </border>
    <border>
      <left style="thin">
        <color indexed="27"/>
      </left>
      <right style="thin">
        <color indexed="27"/>
      </right>
      <top style="thin">
        <color indexed="64"/>
      </top>
      <bottom style="thin">
        <color indexed="23"/>
      </bottom>
      <diagonal/>
    </border>
    <border>
      <left style="thin">
        <color indexed="27"/>
      </left>
      <right style="thin">
        <color indexed="23"/>
      </right>
      <top style="thin">
        <color indexed="27"/>
      </top>
      <bottom style="thin">
        <color indexed="64"/>
      </bottom>
      <diagonal/>
    </border>
    <border>
      <left style="thin">
        <color indexed="27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double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uble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7"/>
      </bottom>
      <diagonal/>
    </border>
    <border>
      <left/>
      <right style="thin">
        <color indexed="27"/>
      </right>
      <top style="thin">
        <color indexed="23"/>
      </top>
      <bottom style="thin">
        <color indexed="27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15"/>
      </bottom>
      <diagonal/>
    </border>
    <border>
      <left/>
      <right style="thin">
        <color indexed="15"/>
      </right>
      <top style="thin">
        <color indexed="23"/>
      </top>
      <bottom style="thin">
        <color indexed="15"/>
      </bottom>
      <diagonal/>
    </border>
    <border>
      <left style="thin">
        <color indexed="41"/>
      </left>
      <right/>
      <top style="thin">
        <color indexed="9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 style="thin">
        <color indexed="41"/>
      </right>
      <top style="thin">
        <color indexed="9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44"/>
      </left>
      <right/>
      <top/>
      <bottom/>
      <diagonal/>
    </border>
    <border>
      <left/>
      <right style="thin">
        <color indexed="44"/>
      </right>
      <top/>
      <bottom/>
      <diagonal/>
    </border>
    <border>
      <left style="thin">
        <color indexed="44"/>
      </left>
      <right/>
      <top/>
      <bottom style="thin">
        <color indexed="44"/>
      </bottom>
      <diagonal/>
    </border>
    <border>
      <left/>
      <right/>
      <top/>
      <bottom style="thin">
        <color indexed="44"/>
      </bottom>
      <diagonal/>
    </border>
    <border>
      <left/>
      <right style="thin">
        <color indexed="44"/>
      </right>
      <top/>
      <bottom style="thin">
        <color indexed="44"/>
      </bottom>
      <diagonal/>
    </border>
    <border>
      <left style="thin">
        <color indexed="44"/>
      </left>
      <right style="thin">
        <color indexed="8"/>
      </right>
      <top style="thin">
        <color indexed="8"/>
      </top>
      <bottom/>
      <diagonal/>
    </border>
    <border>
      <left style="thin">
        <color indexed="4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44"/>
      </right>
      <top style="thin">
        <color indexed="8"/>
      </top>
      <bottom style="thin">
        <color indexed="8"/>
      </bottom>
      <diagonal/>
    </border>
    <border>
      <left style="thin">
        <color indexed="44"/>
      </left>
      <right/>
      <top style="thin">
        <color indexed="8"/>
      </top>
      <bottom/>
      <diagonal/>
    </border>
    <border>
      <left/>
      <right style="thin">
        <color indexed="44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78">
    <xf numFmtId="0" fontId="0" fillId="0" borderId="0">
      <alignment vertical="center"/>
    </xf>
    <xf numFmtId="182" fontId="20" fillId="0" borderId="0" applyFill="0" applyBorder="0" applyAlignment="0"/>
    <xf numFmtId="183" fontId="20" fillId="0" borderId="0" applyFill="0" applyBorder="0" applyAlignment="0"/>
    <xf numFmtId="184" fontId="20" fillId="0" borderId="0" applyFill="0" applyBorder="0" applyAlignment="0"/>
    <xf numFmtId="185" fontId="20" fillId="0" borderId="0" applyFill="0" applyBorder="0" applyAlignment="0"/>
    <xf numFmtId="186" fontId="20" fillId="0" borderId="0" applyFill="0" applyBorder="0" applyAlignment="0"/>
    <xf numFmtId="182" fontId="20" fillId="0" borderId="0" applyFill="0" applyBorder="0" applyAlignment="0"/>
    <xf numFmtId="187" fontId="20" fillId="0" borderId="0" applyFill="0" applyBorder="0" applyAlignment="0"/>
    <xf numFmtId="183" fontId="20" fillId="0" borderId="0" applyFill="0" applyBorder="0" applyAlignment="0"/>
    <xf numFmtId="0" fontId="61" fillId="0" borderId="0" applyNumberFormat="0" applyFill="0" applyBorder="0" applyAlignment="0" applyProtection="0"/>
    <xf numFmtId="0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83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4" fontId="62" fillId="0" borderId="0" applyFill="0" applyBorder="0" applyAlignment="0"/>
    <xf numFmtId="182" fontId="20" fillId="0" borderId="0" applyFill="0" applyBorder="0" applyAlignment="0"/>
    <xf numFmtId="183" fontId="20" fillId="0" borderId="0" applyFill="0" applyBorder="0" applyAlignment="0"/>
    <xf numFmtId="182" fontId="20" fillId="0" borderId="0" applyFill="0" applyBorder="0" applyAlignment="0"/>
    <xf numFmtId="187" fontId="20" fillId="0" borderId="0" applyFill="0" applyBorder="0" applyAlignment="0"/>
    <xf numFmtId="183" fontId="20" fillId="0" borderId="0" applyFill="0" applyBorder="0" applyAlignment="0"/>
    <xf numFmtId="0" fontId="63" fillId="0" borderId="1" applyNumberFormat="0" applyAlignment="0" applyProtection="0">
      <alignment horizontal="left" vertical="center"/>
    </xf>
    <xf numFmtId="0" fontId="63" fillId="0" borderId="2">
      <alignment horizontal="left" vertical="center"/>
    </xf>
    <xf numFmtId="182" fontId="20" fillId="0" borderId="0" applyFill="0" applyBorder="0" applyAlignment="0"/>
    <xf numFmtId="183" fontId="20" fillId="0" borderId="0" applyFill="0" applyBorder="0" applyAlignment="0"/>
    <xf numFmtId="182" fontId="20" fillId="0" borderId="0" applyFill="0" applyBorder="0" applyAlignment="0"/>
    <xf numFmtId="187" fontId="20" fillId="0" borderId="0" applyFill="0" applyBorder="0" applyAlignment="0"/>
    <xf numFmtId="183" fontId="20" fillId="0" borderId="0" applyFill="0" applyBorder="0" applyAlignment="0"/>
    <xf numFmtId="188" fontId="58" fillId="0" borderId="0" applyFont="0" applyFill="0" applyBorder="0" applyAlignment="0" applyProtection="0"/>
    <xf numFmtId="0" fontId="20" fillId="0" borderId="0"/>
    <xf numFmtId="0" fontId="56" fillId="0" borderId="0"/>
    <xf numFmtId="186" fontId="20" fillId="0" borderId="0" applyFont="0" applyFill="0" applyBorder="0" applyAlignment="0" applyProtection="0"/>
    <xf numFmtId="189" fontId="20" fillId="0" borderId="0" applyFont="0" applyFill="0" applyBorder="0" applyAlignment="0" applyProtection="0"/>
    <xf numFmtId="190" fontId="20" fillId="0" borderId="0" applyFont="0" applyFill="0" applyBorder="0" applyAlignment="0" applyProtection="0"/>
    <xf numFmtId="182" fontId="20" fillId="0" borderId="0" applyFill="0" applyBorder="0" applyAlignment="0"/>
    <xf numFmtId="183" fontId="20" fillId="0" borderId="0" applyFill="0" applyBorder="0" applyAlignment="0"/>
    <xf numFmtId="182" fontId="20" fillId="0" borderId="0" applyFill="0" applyBorder="0" applyAlignment="0"/>
    <xf numFmtId="187" fontId="20" fillId="0" borderId="0" applyFill="0" applyBorder="0" applyAlignment="0"/>
    <xf numFmtId="183" fontId="20" fillId="0" borderId="0" applyFill="0" applyBorder="0" applyAlignment="0"/>
    <xf numFmtId="0" fontId="61" fillId="0" borderId="0" applyNumberFormat="0" applyFill="0" applyBorder="0" applyAlignment="0" applyProtection="0"/>
    <xf numFmtId="49" fontId="62" fillId="0" borderId="0" applyFill="0" applyBorder="0" applyAlignment="0"/>
    <xf numFmtId="190" fontId="62" fillId="0" borderId="0" applyFill="0" applyBorder="0" applyAlignment="0"/>
    <xf numFmtId="191" fontId="20" fillId="0" borderId="0" applyFill="0" applyBorder="0" applyAlignment="0"/>
    <xf numFmtId="192" fontId="56" fillId="0" borderId="0" applyFont="0" applyFill="0" applyBorder="0" applyAlignment="0" applyProtection="0"/>
    <xf numFmtId="188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194" fontId="64" fillId="0" borderId="0" applyFont="0" applyFill="0" applyBorder="0" applyAlignment="0" applyProtection="0"/>
    <xf numFmtId="195" fontId="64" fillId="0" borderId="0" applyFont="0" applyFill="0" applyBorder="0" applyAlignment="0" applyProtection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58" fillId="0" borderId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96" fontId="65" fillId="0" borderId="0" applyFont="0" applyFill="0" applyBorder="0" applyAlignment="0" applyProtection="0"/>
    <xf numFmtId="197" fontId="65" fillId="0" borderId="0" applyFont="0" applyFill="0" applyBorder="0" applyAlignment="0" applyProtection="0"/>
    <xf numFmtId="198" fontId="65" fillId="0" borderId="0" applyFont="0" applyFill="0" applyBorder="0" applyAlignment="0" applyProtection="0"/>
    <xf numFmtId="199" fontId="65" fillId="0" borderId="0" applyFont="0" applyFill="0" applyBorder="0" applyAlignment="0" applyProtection="0"/>
    <xf numFmtId="0" fontId="66" fillId="0" borderId="0"/>
    <xf numFmtId="41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67" fillId="0" borderId="0"/>
    <xf numFmtId="2" fontId="68" fillId="0" borderId="4" applyProtection="0">
      <alignment horizontal="right" vertical="center"/>
    </xf>
    <xf numFmtId="0" fontId="69" fillId="0" borderId="0"/>
    <xf numFmtId="0" fontId="70" fillId="0" borderId="0"/>
    <xf numFmtId="0" fontId="71" fillId="0" borderId="0" applyFont="0" applyFill="0" applyBorder="0" applyAlignment="0" applyProtection="0"/>
    <xf numFmtId="41" fontId="20" fillId="0" borderId="0" applyFont="0" applyFill="0" applyBorder="0" applyAlignment="0" applyProtection="0"/>
    <xf numFmtId="38" fontId="72" fillId="0" borderId="0" applyFont="0" applyFill="0" applyBorder="0" applyAlignment="0" applyProtection="0"/>
    <xf numFmtId="4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3" fillId="0" borderId="0"/>
  </cellStyleXfs>
  <cellXfs count="626">
    <xf numFmtId="0" fontId="0" fillId="0" borderId="0" xfId="0">
      <alignment vertical="center"/>
    </xf>
    <xf numFmtId="0" fontId="2" fillId="0" borderId="0" xfId="52"/>
    <xf numFmtId="0" fontId="2" fillId="0" borderId="0" xfId="52" applyFill="1" applyBorder="1"/>
    <xf numFmtId="0" fontId="2" fillId="0" borderId="0" xfId="53" applyFill="1" applyBorder="1">
      <alignment vertical="center"/>
    </xf>
    <xf numFmtId="0" fontId="2" fillId="2" borderId="0" xfId="52" applyFill="1" applyAlignment="1" applyProtection="1">
      <alignment horizontal="center" vertical="center"/>
      <protection locked="0"/>
    </xf>
    <xf numFmtId="0" fontId="2" fillId="0" borderId="0" xfId="53">
      <alignment vertical="center"/>
    </xf>
    <xf numFmtId="0" fontId="2" fillId="3" borderId="5" xfId="52" applyFill="1" applyBorder="1"/>
    <xf numFmtId="0" fontId="2" fillId="3" borderId="6" xfId="52" applyFill="1" applyBorder="1"/>
    <xf numFmtId="0" fontId="4" fillId="3" borderId="6" xfId="52" applyFont="1" applyFill="1" applyBorder="1" applyAlignment="1">
      <alignment vertical="center"/>
    </xf>
    <xf numFmtId="0" fontId="4" fillId="3" borderId="7" xfId="52" applyFont="1" applyFill="1" applyBorder="1" applyAlignment="1">
      <alignment vertical="center"/>
    </xf>
    <xf numFmtId="0" fontId="4" fillId="0" borderId="0" xfId="52" applyFont="1" applyFill="1" applyBorder="1" applyAlignment="1">
      <alignment vertical="center"/>
    </xf>
    <xf numFmtId="0" fontId="4" fillId="0" borderId="6" xfId="52" applyFont="1" applyFill="1" applyBorder="1" applyAlignment="1">
      <alignment vertical="center"/>
    </xf>
    <xf numFmtId="0" fontId="2" fillId="3" borderId="8" xfId="52" applyFill="1" applyBorder="1" applyAlignment="1">
      <alignment vertical="center"/>
    </xf>
    <xf numFmtId="0" fontId="5" fillId="3" borderId="0" xfId="52" applyFont="1" applyFill="1" applyBorder="1" applyAlignment="1">
      <alignment horizontal="right" vertical="center"/>
    </xf>
    <xf numFmtId="0" fontId="5" fillId="3" borderId="0" xfId="52" applyFont="1" applyFill="1" applyBorder="1" applyAlignment="1" applyProtection="1">
      <alignment horizontal="right" vertical="center"/>
      <protection hidden="1"/>
    </xf>
    <xf numFmtId="0" fontId="7" fillId="3" borderId="0" xfId="52" applyFont="1" applyFill="1" applyBorder="1" applyAlignment="1">
      <alignment horizontal="right" vertical="center"/>
    </xf>
    <xf numFmtId="0" fontId="4" fillId="3" borderId="0" xfId="52" applyFont="1" applyFill="1" applyBorder="1" applyAlignment="1">
      <alignment vertical="center"/>
    </xf>
    <xf numFmtId="0" fontId="4" fillId="3" borderId="9" xfId="52" applyFont="1" applyFill="1" applyBorder="1" applyAlignment="1">
      <alignment vertical="center"/>
    </xf>
    <xf numFmtId="0" fontId="2" fillId="0" borderId="0" xfId="52" applyAlignment="1">
      <alignment vertical="center"/>
    </xf>
    <xf numFmtId="0" fontId="2" fillId="3" borderId="8" xfId="52" applyFill="1" applyBorder="1"/>
    <xf numFmtId="0" fontId="2" fillId="3" borderId="0" xfId="52" applyFill="1" applyBorder="1"/>
    <xf numFmtId="0" fontId="2" fillId="3" borderId="9" xfId="52" applyFill="1" applyBorder="1"/>
    <xf numFmtId="0" fontId="15" fillId="0" borderId="0" xfId="53" applyFont="1" applyFill="1" applyBorder="1" applyAlignment="1">
      <alignment horizontal="center" vertical="center" wrapText="1"/>
    </xf>
    <xf numFmtId="0" fontId="2" fillId="0" borderId="0" xfId="52" applyBorder="1"/>
    <xf numFmtId="0" fontId="15" fillId="4" borderId="4" xfId="53" applyFont="1" applyFill="1" applyBorder="1" applyAlignment="1" applyProtection="1">
      <alignment horizontal="center" vertical="center" wrapText="1"/>
      <protection locked="0"/>
    </xf>
    <xf numFmtId="0" fontId="15" fillId="0" borderId="4" xfId="53" applyFont="1" applyBorder="1" applyAlignment="1">
      <alignment horizontal="center" vertical="center" wrapText="1"/>
    </xf>
    <xf numFmtId="0" fontId="16" fillId="3" borderId="3" xfId="53" applyFont="1" applyFill="1" applyBorder="1" applyAlignment="1">
      <alignment horizontal="center" vertical="center" wrapText="1"/>
    </xf>
    <xf numFmtId="0" fontId="14" fillId="3" borderId="10" xfId="52" applyFont="1" applyFill="1" applyBorder="1" applyAlignment="1">
      <alignment horizontal="center" vertical="center"/>
    </xf>
    <xf numFmtId="0" fontId="14" fillId="3" borderId="11" xfId="52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 wrapText="1"/>
    </xf>
    <xf numFmtId="0" fontId="18" fillId="5" borderId="4" xfId="53" applyFont="1" applyFill="1" applyBorder="1" applyAlignment="1">
      <alignment horizontal="center" vertical="center" wrapText="1"/>
    </xf>
    <xf numFmtId="0" fontId="19" fillId="3" borderId="0" xfId="52" applyFont="1" applyFill="1" applyBorder="1" applyAlignment="1">
      <alignment horizontal="center" vertical="center"/>
    </xf>
    <xf numFmtId="0" fontId="11" fillId="3" borderId="3" xfId="52" applyFont="1" applyFill="1" applyBorder="1" applyAlignment="1">
      <alignment horizontal="center" vertical="center"/>
    </xf>
    <xf numFmtId="176" fontId="20" fillId="0" borderId="12" xfId="52" applyNumberFormat="1" applyFont="1" applyBorder="1" applyAlignment="1">
      <alignment horizontal="center" vertical="center"/>
    </xf>
    <xf numFmtId="177" fontId="20" fillId="0" borderId="12" xfId="52" applyNumberFormat="1" applyFont="1" applyBorder="1" applyAlignment="1">
      <alignment horizontal="center" vertical="center"/>
    </xf>
    <xf numFmtId="178" fontId="20" fillId="0" borderId="12" xfId="52" applyNumberFormat="1" applyFont="1" applyBorder="1" applyAlignment="1">
      <alignment horizontal="center" vertical="center"/>
    </xf>
    <xf numFmtId="177" fontId="20" fillId="0" borderId="12" xfId="52" applyNumberFormat="1" applyFont="1" applyBorder="1" applyAlignment="1" applyProtection="1">
      <alignment horizontal="center" vertical="center"/>
    </xf>
    <xf numFmtId="178" fontId="6" fillId="0" borderId="12" xfId="52" applyNumberFormat="1" applyFont="1" applyBorder="1" applyAlignment="1" applyProtection="1">
      <alignment horizontal="center" vertical="center"/>
      <protection locked="0"/>
    </xf>
    <xf numFmtId="179" fontId="21" fillId="0" borderId="12" xfId="52" applyNumberFormat="1" applyFont="1" applyBorder="1" applyAlignment="1" applyProtection="1">
      <alignment horizontal="center" vertical="center"/>
    </xf>
    <xf numFmtId="177" fontId="21" fillId="0" borderId="13" xfId="52" applyNumberFormat="1" applyFont="1" applyBorder="1" applyAlignment="1">
      <alignment vertical="center"/>
    </xf>
    <xf numFmtId="0" fontId="2" fillId="3" borderId="0" xfId="52" applyFont="1" applyFill="1" applyBorder="1"/>
    <xf numFmtId="0" fontId="23" fillId="3" borderId="0" xfId="52" applyFont="1" applyFill="1" applyBorder="1"/>
    <xf numFmtId="0" fontId="24" fillId="0" borderId="0" xfId="53" applyFont="1" applyFill="1" applyBorder="1" applyAlignment="1">
      <alignment horizontal="center" vertical="center" wrapText="1"/>
    </xf>
    <xf numFmtId="0" fontId="24" fillId="5" borderId="4" xfId="53" applyFont="1" applyFill="1" applyBorder="1" applyAlignment="1">
      <alignment horizontal="center" vertical="center" wrapText="1"/>
    </xf>
    <xf numFmtId="0" fontId="2" fillId="3" borderId="9" xfId="52" applyFill="1" applyBorder="1" applyProtection="1">
      <protection locked="0"/>
    </xf>
    <xf numFmtId="0" fontId="27" fillId="0" borderId="0" xfId="53" applyFont="1" applyFill="1" applyBorder="1" applyAlignment="1">
      <alignment horizontal="center" vertical="center" wrapText="1"/>
    </xf>
    <xf numFmtId="177" fontId="18" fillId="0" borderId="0" xfId="53" applyNumberFormat="1" applyFont="1" applyFill="1" applyBorder="1" applyAlignment="1">
      <alignment horizontal="center" vertical="center" wrapText="1"/>
    </xf>
    <xf numFmtId="0" fontId="27" fillId="2" borderId="4" xfId="53" applyFont="1" applyFill="1" applyBorder="1" applyAlignment="1">
      <alignment horizontal="center" vertical="center" wrapText="1"/>
    </xf>
    <xf numFmtId="0" fontId="28" fillId="5" borderId="4" xfId="53" applyFont="1" applyFill="1" applyBorder="1" applyAlignment="1">
      <alignment horizontal="center" vertical="center" wrapText="1"/>
    </xf>
    <xf numFmtId="177" fontId="28" fillId="5" borderId="4" xfId="53" applyNumberFormat="1" applyFont="1" applyFill="1" applyBorder="1" applyAlignment="1">
      <alignment horizontal="center" vertical="center" wrapText="1"/>
    </xf>
    <xf numFmtId="0" fontId="5" fillId="5" borderId="4" xfId="53" applyFont="1" applyFill="1" applyBorder="1" applyAlignment="1">
      <alignment horizontal="center" vertical="center" wrapText="1"/>
    </xf>
    <xf numFmtId="0" fontId="29" fillId="3" borderId="0" xfId="52" applyFont="1" applyFill="1" applyBorder="1" applyAlignment="1">
      <alignment horizontal="center" vertical="center"/>
    </xf>
    <xf numFmtId="178" fontId="21" fillId="3" borderId="0" xfId="52" applyNumberFormat="1" applyFont="1" applyFill="1" applyBorder="1" applyAlignment="1">
      <alignment horizontal="right" vertical="center"/>
    </xf>
    <xf numFmtId="177" fontId="21" fillId="3" borderId="0" xfId="52" applyNumberFormat="1" applyFont="1" applyFill="1" applyBorder="1" applyAlignment="1">
      <alignment horizontal="right" vertical="center"/>
    </xf>
    <xf numFmtId="176" fontId="21" fillId="3" borderId="0" xfId="52" applyNumberFormat="1" applyFont="1" applyFill="1" applyBorder="1" applyAlignment="1">
      <alignment horizontal="right" vertical="center"/>
    </xf>
    <xf numFmtId="0" fontId="28" fillId="5" borderId="14" xfId="53" applyFont="1" applyFill="1" applyBorder="1" applyAlignment="1">
      <alignment horizontal="center" vertical="center" wrapText="1"/>
    </xf>
    <xf numFmtId="177" fontId="28" fillId="5" borderId="14" xfId="53" applyNumberFormat="1" applyFont="1" applyFill="1" applyBorder="1" applyAlignment="1">
      <alignment horizontal="center" vertical="center" wrapText="1"/>
    </xf>
    <xf numFmtId="0" fontId="2" fillId="3" borderId="15" xfId="52" applyFill="1" applyBorder="1"/>
    <xf numFmtId="0" fontId="2" fillId="3" borderId="16" xfId="52" applyFill="1" applyBorder="1"/>
    <xf numFmtId="0" fontId="2" fillId="3" borderId="17" xfId="52" applyFill="1" applyBorder="1" applyProtection="1">
      <protection locked="0"/>
    </xf>
    <xf numFmtId="0" fontId="28" fillId="5" borderId="18" xfId="53" applyFont="1" applyFill="1" applyBorder="1" applyAlignment="1">
      <alignment horizontal="center" vertical="center" wrapText="1"/>
    </xf>
    <xf numFmtId="177" fontId="28" fillId="5" borderId="18" xfId="53" applyNumberFormat="1" applyFont="1" applyFill="1" applyBorder="1" applyAlignment="1">
      <alignment horizontal="center" vertical="center" wrapText="1"/>
    </xf>
    <xf numFmtId="0" fontId="5" fillId="5" borderId="14" xfId="53" applyFont="1" applyFill="1" applyBorder="1" applyAlignment="1">
      <alignment horizontal="center" vertical="center" wrapText="1"/>
    </xf>
    <xf numFmtId="0" fontId="28" fillId="5" borderId="19" xfId="53" applyFont="1" applyFill="1" applyBorder="1" applyAlignment="1">
      <alignment horizontal="center" vertical="center" wrapText="1"/>
    </xf>
    <xf numFmtId="177" fontId="28" fillId="5" borderId="19" xfId="53" applyNumberFormat="1" applyFont="1" applyFill="1" applyBorder="1" applyAlignment="1">
      <alignment horizontal="center" vertical="center" wrapText="1"/>
    </xf>
    <xf numFmtId="0" fontId="27" fillId="5" borderId="20" xfId="53" applyFont="1" applyFill="1" applyBorder="1" applyAlignment="1">
      <alignment horizontal="center" vertical="center" wrapText="1"/>
    </xf>
    <xf numFmtId="0" fontId="18" fillId="5" borderId="20" xfId="53" applyFont="1" applyFill="1" applyBorder="1" applyAlignment="1">
      <alignment horizontal="center" vertical="center" wrapText="1"/>
    </xf>
    <xf numFmtId="177" fontId="18" fillId="5" borderId="20" xfId="53" applyNumberFormat="1" applyFont="1" applyFill="1" applyBorder="1" applyAlignment="1">
      <alignment horizontal="center" vertical="center" wrapText="1"/>
    </xf>
    <xf numFmtId="180" fontId="2" fillId="0" borderId="0" xfId="52" applyNumberFormat="1"/>
    <xf numFmtId="177" fontId="2" fillId="0" borderId="0" xfId="52" applyNumberFormat="1"/>
    <xf numFmtId="0" fontId="27" fillId="5" borderId="0" xfId="53" applyFont="1" applyFill="1" applyBorder="1" applyAlignment="1">
      <alignment horizontal="center" vertical="center" wrapText="1"/>
    </xf>
    <xf numFmtId="0" fontId="18" fillId="5" borderId="0" xfId="53" applyFont="1" applyFill="1" applyBorder="1" applyAlignment="1">
      <alignment horizontal="center" vertical="center" wrapText="1"/>
    </xf>
    <xf numFmtId="177" fontId="18" fillId="5" borderId="0" xfId="53" applyNumberFormat="1" applyFont="1" applyFill="1" applyBorder="1" applyAlignment="1">
      <alignment horizontal="center" vertical="center" wrapText="1"/>
    </xf>
    <xf numFmtId="0" fontId="28" fillId="0" borderId="4" xfId="52" applyFont="1" applyBorder="1" applyAlignment="1">
      <alignment horizontal="center" vertical="center"/>
    </xf>
    <xf numFmtId="0" fontId="2" fillId="0" borderId="0" xfId="52" applyFill="1" applyProtection="1">
      <protection locked="0"/>
    </xf>
    <xf numFmtId="0" fontId="2" fillId="0" borderId="0" xfId="52" applyFont="1"/>
    <xf numFmtId="177" fontId="28" fillId="0" borderId="4" xfId="52" applyNumberFormat="1" applyFont="1" applyBorder="1" applyAlignment="1">
      <alignment horizontal="center" vertical="center"/>
    </xf>
    <xf numFmtId="0" fontId="2" fillId="0" borderId="0" xfId="52" applyFont="1" applyFill="1" applyBorder="1"/>
    <xf numFmtId="0" fontId="2" fillId="0" borderId="0" xfId="52" applyAlignment="1">
      <alignment horizontal="center"/>
    </xf>
    <xf numFmtId="0" fontId="28" fillId="5" borderId="0" xfId="53" applyFont="1" applyFill="1" applyBorder="1" applyAlignment="1">
      <alignment horizontal="center" vertical="center" wrapText="1"/>
    </xf>
    <xf numFmtId="177" fontId="28" fillId="5" borderId="0" xfId="53" applyNumberFormat="1" applyFont="1" applyFill="1" applyBorder="1" applyAlignment="1">
      <alignment horizontal="center" vertical="center" wrapText="1"/>
    </xf>
    <xf numFmtId="0" fontId="5" fillId="5" borderId="0" xfId="53" applyFont="1" applyFill="1" applyBorder="1" applyAlignment="1">
      <alignment horizontal="center" vertical="center" wrapText="1"/>
    </xf>
    <xf numFmtId="0" fontId="28" fillId="0" borderId="0" xfId="52" applyFont="1" applyBorder="1" applyAlignment="1">
      <alignment horizontal="center" vertical="center"/>
    </xf>
    <xf numFmtId="177" fontId="28" fillId="0" borderId="0" xfId="52" applyNumberFormat="1" applyFont="1" applyBorder="1" applyAlignment="1">
      <alignment horizontal="center" vertical="center"/>
    </xf>
    <xf numFmtId="0" fontId="2" fillId="0" borderId="0" xfId="52" applyFont="1" applyBorder="1"/>
    <xf numFmtId="0" fontId="31" fillId="0" borderId="0" xfId="0" applyFont="1" applyFill="1">
      <alignment vertical="center"/>
    </xf>
    <xf numFmtId="0" fontId="31" fillId="0" borderId="0" xfId="0" applyFont="1" applyFill="1" applyAlignment="1">
      <alignment horizontal="left" vertical="center"/>
    </xf>
    <xf numFmtId="0" fontId="31" fillId="2" borderId="0" xfId="0" applyFont="1" applyFill="1" applyAlignment="1" applyProtection="1">
      <alignment horizontal="center" vertical="center"/>
      <protection locked="0"/>
    </xf>
    <xf numFmtId="0" fontId="31" fillId="0" borderId="0" xfId="0" applyFont="1" applyFill="1" applyAlignment="1">
      <alignment horizontal="center" vertical="center"/>
    </xf>
    <xf numFmtId="176" fontId="31" fillId="0" borderId="0" xfId="0" applyNumberFormat="1" applyFont="1" applyFill="1" applyAlignment="1">
      <alignment horizontal="center" vertical="center"/>
    </xf>
    <xf numFmtId="0" fontId="32" fillId="3" borderId="5" xfId="0" applyFont="1" applyFill="1" applyBorder="1" applyAlignment="1">
      <alignment vertical="center"/>
    </xf>
    <xf numFmtId="0" fontId="32" fillId="3" borderId="6" xfId="0" applyFont="1" applyFill="1" applyBorder="1" applyAlignment="1">
      <alignment vertical="center"/>
    </xf>
    <xf numFmtId="0" fontId="34" fillId="3" borderId="6" xfId="0" applyFont="1" applyFill="1" applyBorder="1" applyAlignment="1">
      <alignment vertical="center"/>
    </xf>
    <xf numFmtId="0" fontId="35" fillId="3" borderId="6" xfId="0" applyFont="1" applyFill="1" applyBorder="1" applyAlignment="1">
      <alignment vertical="center"/>
    </xf>
    <xf numFmtId="0" fontId="36" fillId="3" borderId="6" xfId="0" applyFont="1" applyFill="1" applyBorder="1" applyAlignment="1">
      <alignment vertical="center" wrapText="1"/>
    </xf>
    <xf numFmtId="0" fontId="36" fillId="3" borderId="6" xfId="0" applyFont="1" applyFill="1" applyBorder="1" applyAlignment="1">
      <alignment vertical="center"/>
    </xf>
    <xf numFmtId="0" fontId="31" fillId="3" borderId="6" xfId="0" applyFont="1" applyFill="1" applyBorder="1">
      <alignment vertical="center"/>
    </xf>
    <xf numFmtId="0" fontId="31" fillId="3" borderId="21" xfId="0" applyFont="1" applyFill="1" applyBorder="1" applyAlignment="1">
      <alignment horizontal="left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vertical="center"/>
    </xf>
    <xf numFmtId="0" fontId="37" fillId="3" borderId="0" xfId="0" applyFont="1" applyFill="1">
      <alignment vertical="center"/>
    </xf>
    <xf numFmtId="0" fontId="38" fillId="3" borderId="0" xfId="0" applyFont="1" applyFill="1" applyBorder="1" applyAlignment="1">
      <alignment vertical="center"/>
    </xf>
    <xf numFmtId="0" fontId="39" fillId="3" borderId="0" xfId="0" applyFont="1" applyFill="1" applyBorder="1" applyAlignment="1" applyProtection="1">
      <alignment vertical="center"/>
      <protection locked="0"/>
    </xf>
    <xf numFmtId="0" fontId="40" fillId="3" borderId="0" xfId="0" applyFont="1" applyFill="1" applyBorder="1" applyAlignment="1">
      <alignment vertical="center"/>
    </xf>
    <xf numFmtId="0" fontId="34" fillId="3" borderId="0" xfId="0" applyFont="1" applyFill="1" applyBorder="1" applyAlignment="1">
      <alignment vertical="center"/>
    </xf>
    <xf numFmtId="0" fontId="41" fillId="3" borderId="0" xfId="0" applyFont="1" applyFill="1" applyBorder="1" applyAlignment="1">
      <alignment vertical="center"/>
    </xf>
    <xf numFmtId="0" fontId="35" fillId="3" borderId="0" xfId="0" applyFont="1" applyFill="1" applyBorder="1" applyAlignment="1">
      <alignment vertical="center"/>
    </xf>
    <xf numFmtId="0" fontId="36" fillId="3" borderId="0" xfId="0" applyFont="1" applyFill="1" applyBorder="1" applyAlignment="1">
      <alignment vertical="center" wrapText="1"/>
    </xf>
    <xf numFmtId="0" fontId="36" fillId="3" borderId="0" xfId="0" applyFont="1" applyFill="1" applyBorder="1" applyAlignment="1">
      <alignment vertical="center"/>
    </xf>
    <xf numFmtId="0" fontId="42" fillId="3" borderId="0" xfId="0" applyFont="1" applyFill="1" applyBorder="1" applyAlignment="1">
      <alignment horizontal="right" vertical="center"/>
    </xf>
    <xf numFmtId="0" fontId="43" fillId="0" borderId="22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>
      <alignment vertical="center"/>
    </xf>
    <xf numFmtId="0" fontId="31" fillId="3" borderId="0" xfId="0" applyFont="1" applyFill="1" applyBorder="1">
      <alignment vertical="center"/>
    </xf>
    <xf numFmtId="0" fontId="31" fillId="3" borderId="23" xfId="0" applyFont="1" applyFill="1" applyBorder="1" applyAlignment="1">
      <alignment horizontal="left" vertical="center"/>
    </xf>
    <xf numFmtId="0" fontId="31" fillId="3" borderId="4" xfId="0" applyFont="1" applyFill="1" applyBorder="1" applyAlignment="1" applyProtection="1">
      <alignment horizontal="center" vertical="center"/>
      <protection locked="0"/>
    </xf>
    <xf numFmtId="0" fontId="31" fillId="0" borderId="14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0" fontId="31" fillId="0" borderId="24" xfId="0" applyFont="1" applyFill="1" applyBorder="1" applyAlignment="1">
      <alignment horizontal="center" vertical="center"/>
    </xf>
    <xf numFmtId="0" fontId="31" fillId="3" borderId="25" xfId="0" applyFont="1" applyFill="1" applyBorder="1" applyAlignment="1" applyProtection="1">
      <alignment horizontal="center" vertical="center"/>
      <protection locked="0"/>
    </xf>
    <xf numFmtId="0" fontId="44" fillId="3" borderId="8" xfId="0" applyFont="1" applyFill="1" applyBorder="1" applyAlignment="1">
      <alignment horizontal="right" vertical="center"/>
    </xf>
    <xf numFmtId="0" fontId="32" fillId="3" borderId="0" xfId="0" applyFont="1" applyFill="1" applyBorder="1" applyAlignment="1">
      <alignment vertical="center"/>
    </xf>
    <xf numFmtId="0" fontId="34" fillId="3" borderId="26" xfId="0" applyFont="1" applyFill="1" applyBorder="1" applyAlignment="1">
      <alignment vertical="center"/>
    </xf>
    <xf numFmtId="0" fontId="35" fillId="3" borderId="26" xfId="0" applyFont="1" applyFill="1" applyBorder="1" applyAlignment="1">
      <alignment vertical="center"/>
    </xf>
    <xf numFmtId="0" fontId="36" fillId="3" borderId="26" xfId="0" applyFont="1" applyFill="1" applyBorder="1" applyAlignment="1">
      <alignment vertical="center"/>
    </xf>
    <xf numFmtId="0" fontId="31" fillId="0" borderId="19" xfId="0" applyFont="1" applyFill="1" applyBorder="1" applyAlignment="1">
      <alignment horizontal="center" vertical="center"/>
    </xf>
    <xf numFmtId="179" fontId="31" fillId="0" borderId="4" xfId="0" applyNumberFormat="1" applyFont="1" applyFill="1" applyBorder="1" applyAlignment="1">
      <alignment horizontal="center" vertical="center"/>
    </xf>
    <xf numFmtId="0" fontId="31" fillId="0" borderId="27" xfId="0" applyFont="1" applyFill="1" applyBorder="1" applyAlignment="1">
      <alignment horizontal="center" vertical="center"/>
    </xf>
    <xf numFmtId="0" fontId="31" fillId="3" borderId="8" xfId="0" applyFont="1" applyFill="1" applyBorder="1">
      <alignment vertical="center"/>
    </xf>
    <xf numFmtId="0" fontId="10" fillId="3" borderId="0" xfId="0" applyFont="1" applyFill="1" applyBorder="1" applyAlignment="1">
      <alignment horizontal="left" vertical="top"/>
    </xf>
    <xf numFmtId="179" fontId="45" fillId="3" borderId="28" xfId="0" applyNumberFormat="1" applyFont="1" applyFill="1" applyBorder="1" applyAlignment="1">
      <alignment horizontal="center" vertical="center" wrapText="1"/>
    </xf>
    <xf numFmtId="179" fontId="45" fillId="3" borderId="29" xfId="0" applyNumberFormat="1" applyFont="1" applyFill="1" applyBorder="1" applyAlignment="1">
      <alignment horizontal="center" vertical="center" wrapText="1"/>
    </xf>
    <xf numFmtId="0" fontId="37" fillId="3" borderId="30" xfId="0" applyFont="1" applyFill="1" applyBorder="1" applyAlignment="1">
      <alignment horizontal="center" vertical="center" wrapText="1"/>
    </xf>
    <xf numFmtId="0" fontId="31" fillId="3" borderId="31" xfId="0" applyFont="1" applyFill="1" applyBorder="1" applyAlignment="1">
      <alignment horizontal="center" vertical="center" wrapText="1"/>
    </xf>
    <xf numFmtId="0" fontId="31" fillId="3" borderId="28" xfId="0" applyFont="1" applyFill="1" applyBorder="1" applyAlignment="1">
      <alignment horizontal="center" vertical="center" wrapText="1"/>
    </xf>
    <xf numFmtId="0" fontId="31" fillId="3" borderId="32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left" vertical="center"/>
    </xf>
    <xf numFmtId="0" fontId="31" fillId="0" borderId="4" xfId="0" applyFont="1" applyFill="1" applyBorder="1">
      <alignment vertical="center"/>
    </xf>
    <xf numFmtId="179" fontId="31" fillId="0" borderId="4" xfId="0" applyNumberFormat="1" applyFont="1" applyFill="1" applyBorder="1">
      <alignment vertical="center"/>
    </xf>
    <xf numFmtId="181" fontId="31" fillId="0" borderId="4" xfId="0" applyNumberFormat="1" applyFont="1" applyFill="1" applyBorder="1" applyAlignment="1">
      <alignment horizontal="right" vertical="center"/>
    </xf>
    <xf numFmtId="179" fontId="31" fillId="0" borderId="4" xfId="0" applyNumberFormat="1" applyFont="1" applyFill="1" applyBorder="1" applyAlignment="1">
      <alignment horizontal="right" vertical="center"/>
    </xf>
    <xf numFmtId="177" fontId="31" fillId="0" borderId="4" xfId="0" applyNumberFormat="1" applyFont="1" applyFill="1" applyBorder="1" applyAlignment="1">
      <alignment horizontal="right" vertical="center"/>
    </xf>
    <xf numFmtId="179" fontId="31" fillId="0" borderId="4" xfId="0" applyNumberFormat="1" applyFont="1" applyFill="1" applyBorder="1" applyAlignment="1">
      <alignment vertical="center"/>
    </xf>
    <xf numFmtId="0" fontId="31" fillId="3" borderId="0" xfId="0" applyFont="1" applyFill="1" applyBorder="1" applyAlignment="1">
      <alignment horizontal="left" vertical="center"/>
    </xf>
    <xf numFmtId="0" fontId="14" fillId="3" borderId="33" xfId="0" applyFont="1" applyFill="1" applyBorder="1" applyAlignment="1">
      <alignment horizontal="center" vertical="center"/>
    </xf>
    <xf numFmtId="179" fontId="14" fillId="3" borderId="33" xfId="0" applyNumberFormat="1" applyFont="1" applyFill="1" applyBorder="1" applyAlignment="1">
      <alignment horizontal="center" vertical="center"/>
    </xf>
    <xf numFmtId="179" fontId="14" fillId="3" borderId="34" xfId="0" applyNumberFormat="1" applyFont="1" applyFill="1" applyBorder="1" applyAlignment="1">
      <alignment horizontal="center" vertical="center"/>
    </xf>
    <xf numFmtId="177" fontId="48" fillId="0" borderId="35" xfId="0" applyNumberFormat="1" applyFont="1" applyFill="1" applyBorder="1" applyAlignment="1" applyProtection="1">
      <alignment horizontal="center" vertical="center"/>
      <protection locked="0"/>
    </xf>
    <xf numFmtId="177" fontId="31" fillId="3" borderId="36" xfId="0" applyNumberFormat="1" applyFont="1" applyFill="1" applyBorder="1">
      <alignment vertical="center"/>
    </xf>
    <xf numFmtId="177" fontId="31" fillId="3" borderId="33" xfId="0" applyNumberFormat="1" applyFont="1" applyFill="1" applyBorder="1">
      <alignment vertical="center"/>
    </xf>
    <xf numFmtId="177" fontId="31" fillId="3" borderId="37" xfId="0" applyNumberFormat="1" applyFont="1" applyFill="1" applyBorder="1">
      <alignment vertical="center"/>
    </xf>
    <xf numFmtId="0" fontId="14" fillId="3" borderId="0" xfId="0" applyFont="1" applyFill="1" applyBorder="1">
      <alignment vertical="center"/>
    </xf>
    <xf numFmtId="0" fontId="45" fillId="3" borderId="28" xfId="0" applyFont="1" applyFill="1" applyBorder="1" applyAlignment="1">
      <alignment horizontal="center" vertical="center"/>
    </xf>
    <xf numFmtId="0" fontId="48" fillId="3" borderId="30" xfId="0" applyFont="1" applyFill="1" applyBorder="1" applyAlignment="1">
      <alignment horizontal="center" vertical="center" wrapText="1"/>
    </xf>
    <xf numFmtId="0" fontId="31" fillId="3" borderId="30" xfId="0" applyFont="1" applyFill="1" applyBorder="1" applyAlignment="1">
      <alignment horizontal="center" vertical="center" wrapText="1"/>
    </xf>
    <xf numFmtId="181" fontId="14" fillId="3" borderId="33" xfId="0" applyNumberFormat="1" applyFont="1" applyFill="1" applyBorder="1" applyAlignment="1">
      <alignment horizontal="center" vertical="center"/>
    </xf>
    <xf numFmtId="177" fontId="48" fillId="0" borderId="38" xfId="0" applyNumberFormat="1" applyFont="1" applyFill="1" applyBorder="1" applyAlignment="1" applyProtection="1">
      <alignment horizontal="center" vertical="center"/>
      <protection locked="0"/>
    </xf>
    <xf numFmtId="177" fontId="31" fillId="3" borderId="39" xfId="0" applyNumberFormat="1" applyFont="1" applyFill="1" applyBorder="1">
      <alignment vertical="center"/>
    </xf>
    <xf numFmtId="0" fontId="45" fillId="3" borderId="40" xfId="0" applyFont="1" applyFill="1" applyBorder="1" applyAlignment="1">
      <alignment horizontal="center" vertical="center"/>
    </xf>
    <xf numFmtId="0" fontId="14" fillId="3" borderId="41" xfId="0" applyFont="1" applyFill="1" applyBorder="1" applyAlignment="1">
      <alignment horizontal="center" vertical="center"/>
    </xf>
    <xf numFmtId="181" fontId="14" fillId="3" borderId="41" xfId="0" applyNumberFormat="1" applyFont="1" applyFill="1" applyBorder="1" applyAlignment="1">
      <alignment horizontal="center" vertical="center"/>
    </xf>
    <xf numFmtId="179" fontId="14" fillId="3" borderId="41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31" fillId="3" borderId="42" xfId="0" applyFont="1" applyFill="1" applyBorder="1">
      <alignment vertical="center"/>
    </xf>
    <xf numFmtId="0" fontId="23" fillId="3" borderId="0" xfId="0" applyFont="1" applyFill="1" applyBorder="1" applyAlignment="1">
      <alignment vertical="center"/>
    </xf>
    <xf numFmtId="0" fontId="50" fillId="3" borderId="0" xfId="0" applyFont="1" applyFill="1" applyBorder="1" applyAlignment="1">
      <alignment horizontal="center" vertical="center"/>
    </xf>
    <xf numFmtId="177" fontId="21" fillId="3" borderId="0" xfId="0" applyNumberFormat="1" applyFont="1" applyFill="1" applyBorder="1" applyAlignment="1">
      <alignment horizontal="center" vertical="center"/>
    </xf>
    <xf numFmtId="0" fontId="31" fillId="3" borderId="43" xfId="0" applyFont="1" applyFill="1" applyBorder="1" applyAlignment="1">
      <alignment horizontal="left" vertical="center"/>
    </xf>
    <xf numFmtId="0" fontId="31" fillId="3" borderId="43" xfId="0" applyFont="1" applyFill="1" applyBorder="1">
      <alignment vertical="center"/>
    </xf>
    <xf numFmtId="0" fontId="23" fillId="3" borderId="43" xfId="0" applyFont="1" applyFill="1" applyBorder="1" applyAlignment="1">
      <alignment vertical="center"/>
    </xf>
    <xf numFmtId="0" fontId="31" fillId="3" borderId="44" xfId="0" applyFont="1" applyFill="1" applyBorder="1" applyAlignment="1">
      <alignment horizontal="left" vertical="center"/>
    </xf>
    <xf numFmtId="0" fontId="31" fillId="0" borderId="0" xfId="0" applyFont="1" applyFill="1" applyBorder="1">
      <alignment vertical="center"/>
    </xf>
    <xf numFmtId="179" fontId="31" fillId="0" borderId="0" xfId="0" applyNumberFormat="1" applyFont="1" applyFill="1" applyAlignment="1">
      <alignment horizontal="center" vertical="center"/>
    </xf>
    <xf numFmtId="180" fontId="31" fillId="0" borderId="0" xfId="0" applyNumberFormat="1" applyFont="1" applyFill="1">
      <alignment vertical="center"/>
    </xf>
    <xf numFmtId="0" fontId="31" fillId="0" borderId="0" xfId="0" applyFont="1" applyFill="1" applyBorder="1" applyAlignment="1">
      <alignment horizontal="left" vertical="center"/>
    </xf>
    <xf numFmtId="0" fontId="31" fillId="0" borderId="0" xfId="0" applyFont="1" applyFill="1" applyAlignment="1">
      <alignment vertical="center"/>
    </xf>
    <xf numFmtId="49" fontId="31" fillId="0" borderId="0" xfId="0" applyNumberFormat="1" applyFont="1" applyFill="1" applyBorder="1" applyAlignment="1">
      <alignment horizontal="center" vertical="center"/>
    </xf>
    <xf numFmtId="179" fontId="31" fillId="0" borderId="0" xfId="0" applyNumberFormat="1" applyFont="1" applyFill="1" applyBorder="1">
      <alignment vertical="center"/>
    </xf>
    <xf numFmtId="49" fontId="31" fillId="0" borderId="0" xfId="0" applyNumberFormat="1" applyFont="1" applyFill="1" applyAlignment="1">
      <alignment horizontal="center" vertical="center"/>
    </xf>
    <xf numFmtId="179" fontId="31" fillId="0" borderId="0" xfId="0" applyNumberFormat="1" applyFont="1" applyFill="1">
      <alignment vertical="center"/>
    </xf>
    <xf numFmtId="0" fontId="51" fillId="0" borderId="45" xfId="0" applyFont="1" applyFill="1" applyBorder="1" applyAlignment="1" applyProtection="1">
      <alignment horizontal="center" vertical="center"/>
      <protection locked="0"/>
    </xf>
    <xf numFmtId="0" fontId="43" fillId="0" borderId="46" xfId="0" applyFont="1" applyFill="1" applyBorder="1" applyAlignment="1" applyProtection="1">
      <alignment horizontal="center" vertical="center"/>
      <protection locked="0"/>
    </xf>
    <xf numFmtId="0" fontId="10" fillId="3" borderId="47" xfId="0" applyFont="1" applyFill="1" applyBorder="1" applyAlignment="1">
      <alignment horizontal="center" vertical="center"/>
    </xf>
    <xf numFmtId="0" fontId="31" fillId="3" borderId="48" xfId="0" applyFont="1" applyFill="1" applyBorder="1" applyAlignment="1">
      <alignment horizontal="center" vertical="center" wrapText="1"/>
    </xf>
    <xf numFmtId="0" fontId="31" fillId="3" borderId="49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left" vertical="center"/>
    </xf>
    <xf numFmtId="0" fontId="31" fillId="2" borderId="4" xfId="0" applyFont="1" applyFill="1" applyBorder="1" applyAlignment="1">
      <alignment horizontal="center" vertical="center"/>
    </xf>
    <xf numFmtId="179" fontId="31" fillId="2" borderId="4" xfId="0" applyNumberFormat="1" applyFont="1" applyFill="1" applyBorder="1" applyAlignment="1">
      <alignment horizontal="center" vertical="center"/>
    </xf>
    <xf numFmtId="178" fontId="31" fillId="0" borderId="4" xfId="0" applyNumberFormat="1" applyFont="1" applyFill="1" applyBorder="1" applyAlignment="1">
      <alignment horizontal="center" vertical="center"/>
    </xf>
    <xf numFmtId="0" fontId="31" fillId="2" borderId="4" xfId="0" applyFont="1" applyFill="1" applyBorder="1">
      <alignment vertical="center"/>
    </xf>
    <xf numFmtId="178" fontId="31" fillId="0" borderId="4" xfId="0" applyNumberFormat="1" applyFont="1" applyFill="1" applyBorder="1">
      <alignment vertical="center"/>
    </xf>
    <xf numFmtId="0" fontId="31" fillId="3" borderId="47" xfId="0" applyFont="1" applyFill="1" applyBorder="1" applyAlignment="1">
      <alignment horizontal="left" vertical="center"/>
    </xf>
    <xf numFmtId="177" fontId="14" fillId="3" borderId="33" xfId="0" applyNumberFormat="1" applyFont="1" applyFill="1" applyBorder="1" applyAlignment="1">
      <alignment horizontal="center" vertical="center"/>
    </xf>
    <xf numFmtId="177" fontId="53" fillId="0" borderId="35" xfId="0" applyNumberFormat="1" applyFont="1" applyFill="1" applyBorder="1" applyAlignment="1" applyProtection="1">
      <alignment horizontal="center" vertical="center"/>
      <protection locked="0"/>
    </xf>
    <xf numFmtId="0" fontId="49" fillId="3" borderId="0" xfId="0" applyFont="1" applyFill="1" applyBorder="1" applyAlignment="1">
      <alignment vertical="center" textRotation="255"/>
    </xf>
    <xf numFmtId="0" fontId="49" fillId="3" borderId="23" xfId="0" applyFont="1" applyFill="1" applyBorder="1" applyAlignment="1">
      <alignment vertical="center" textRotation="255"/>
    </xf>
    <xf numFmtId="0" fontId="10" fillId="3" borderId="47" xfId="0" applyFont="1" applyFill="1" applyBorder="1" applyAlignment="1">
      <alignment horizontal="center" vertical="center" wrapText="1"/>
    </xf>
    <xf numFmtId="0" fontId="54" fillId="3" borderId="28" xfId="0" applyFont="1" applyFill="1" applyBorder="1" applyAlignment="1">
      <alignment horizontal="center" vertical="center"/>
    </xf>
    <xf numFmtId="0" fontId="52" fillId="3" borderId="28" xfId="0" applyFont="1" applyFill="1" applyBorder="1" applyAlignment="1">
      <alignment horizontal="center" vertical="center"/>
    </xf>
    <xf numFmtId="0" fontId="14" fillId="3" borderId="35" xfId="0" applyFont="1" applyFill="1" applyBorder="1" applyAlignment="1">
      <alignment horizontal="center" vertical="center"/>
    </xf>
    <xf numFmtId="177" fontId="53" fillId="0" borderId="38" xfId="0" applyNumberFormat="1" applyFont="1" applyFill="1" applyBorder="1" applyAlignment="1" applyProtection="1">
      <alignment horizontal="center" vertical="center"/>
      <protection locked="0"/>
    </xf>
    <xf numFmtId="0" fontId="31" fillId="6" borderId="4" xfId="0" applyFont="1" applyFill="1" applyBorder="1" applyAlignment="1">
      <alignment horizontal="left" vertical="center"/>
    </xf>
    <xf numFmtId="0" fontId="31" fillId="6" borderId="4" xfId="0" applyFont="1" applyFill="1" applyBorder="1" applyAlignment="1">
      <alignment horizontal="center" vertical="center"/>
    </xf>
    <xf numFmtId="179" fontId="31" fillId="6" borderId="4" xfId="0" applyNumberFormat="1" applyFont="1" applyFill="1" applyBorder="1" applyAlignment="1">
      <alignment horizontal="center" vertical="center"/>
    </xf>
    <xf numFmtId="177" fontId="14" fillId="3" borderId="41" xfId="0" applyNumberFormat="1" applyFont="1" applyFill="1" applyBorder="1" applyAlignment="1">
      <alignment horizontal="center" vertical="center"/>
    </xf>
    <xf numFmtId="0" fontId="55" fillId="3" borderId="0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176" fontId="21" fillId="3" borderId="0" xfId="0" applyNumberFormat="1" applyFont="1" applyFill="1" applyBorder="1" applyAlignment="1">
      <alignment horizontal="center" vertical="center"/>
    </xf>
    <xf numFmtId="0" fontId="31" fillId="2" borderId="14" xfId="0" applyFont="1" applyFill="1" applyBorder="1">
      <alignment vertical="center"/>
    </xf>
    <xf numFmtId="0" fontId="31" fillId="0" borderId="14" xfId="0" applyFont="1" applyFill="1" applyBorder="1">
      <alignment vertical="center"/>
    </xf>
    <xf numFmtId="181" fontId="31" fillId="0" borderId="14" xfId="0" applyNumberFormat="1" applyFont="1" applyFill="1" applyBorder="1" applyAlignment="1">
      <alignment horizontal="right" vertical="center"/>
    </xf>
    <xf numFmtId="0" fontId="2" fillId="3" borderId="43" xfId="0" applyFont="1" applyFill="1" applyBorder="1" applyAlignment="1">
      <alignment horizontal="left" vertical="top" indent="1"/>
    </xf>
    <xf numFmtId="0" fontId="31" fillId="0" borderId="20" xfId="0" applyFont="1" applyFill="1" applyBorder="1" applyAlignment="1">
      <alignment horizontal="center" vertical="center"/>
    </xf>
    <xf numFmtId="0" fontId="31" fillId="0" borderId="20" xfId="0" applyFont="1" applyFill="1" applyBorder="1">
      <alignment vertical="center"/>
    </xf>
    <xf numFmtId="181" fontId="31" fillId="0" borderId="20" xfId="0" applyNumberFormat="1" applyFont="1" applyFill="1" applyBorder="1" applyAlignment="1">
      <alignment horizontal="right" vertical="center"/>
    </xf>
    <xf numFmtId="181" fontId="31" fillId="0" borderId="0" xfId="0" applyNumberFormat="1" applyFont="1" applyFill="1" applyBorder="1" applyAlignment="1">
      <alignment horizontal="right" vertical="center"/>
    </xf>
    <xf numFmtId="179" fontId="31" fillId="0" borderId="14" xfId="0" applyNumberFormat="1" applyFont="1" applyFill="1" applyBorder="1" applyAlignment="1">
      <alignment horizontal="right" vertical="center"/>
    </xf>
    <xf numFmtId="179" fontId="31" fillId="0" borderId="20" xfId="0" applyNumberFormat="1" applyFont="1" applyFill="1" applyBorder="1" applyAlignment="1">
      <alignment horizontal="right" vertical="center"/>
    </xf>
    <xf numFmtId="179" fontId="31" fillId="0" borderId="0" xfId="0" applyNumberFormat="1" applyFont="1" applyFill="1" applyBorder="1" applyAlignment="1">
      <alignment horizontal="right" vertical="center"/>
    </xf>
    <xf numFmtId="0" fontId="31" fillId="0" borderId="14" xfId="0" applyFont="1" applyFill="1" applyBorder="1" applyAlignment="1">
      <alignment horizontal="left" vertical="center"/>
    </xf>
    <xf numFmtId="178" fontId="31" fillId="0" borderId="14" xfId="0" applyNumberFormat="1" applyFont="1" applyFill="1" applyBorder="1" applyAlignment="1">
      <alignment horizontal="center" vertical="center"/>
    </xf>
    <xf numFmtId="179" fontId="31" fillId="0" borderId="14" xfId="0" applyNumberFormat="1" applyFont="1" applyFill="1" applyBorder="1">
      <alignment vertical="center"/>
    </xf>
    <xf numFmtId="0" fontId="31" fillId="0" borderId="20" xfId="0" applyFont="1" applyFill="1" applyBorder="1" applyAlignment="1">
      <alignment horizontal="left" vertical="center"/>
    </xf>
    <xf numFmtId="179" fontId="31" fillId="0" borderId="20" xfId="0" applyNumberFormat="1" applyFont="1" applyFill="1" applyBorder="1">
      <alignment vertical="center"/>
    </xf>
    <xf numFmtId="0" fontId="30" fillId="3" borderId="0" xfId="52" applyFont="1" applyFill="1" applyBorder="1" applyAlignment="1">
      <alignment horizontal="right" vertical="center"/>
    </xf>
    <xf numFmtId="176" fontId="20" fillId="5" borderId="12" xfId="52" applyNumberFormat="1" applyFont="1" applyFill="1" applyBorder="1" applyAlignment="1">
      <alignment horizontal="center" vertical="center"/>
    </xf>
    <xf numFmtId="177" fontId="20" fillId="5" borderId="12" xfId="52" applyNumberFormat="1" applyFont="1" applyFill="1" applyBorder="1" applyAlignment="1">
      <alignment horizontal="center" vertical="center"/>
    </xf>
    <xf numFmtId="177" fontId="20" fillId="5" borderId="12" xfId="52" applyNumberFormat="1" applyFont="1" applyFill="1" applyBorder="1" applyAlignment="1" applyProtection="1">
      <alignment horizontal="center" vertical="center"/>
    </xf>
    <xf numFmtId="178" fontId="6" fillId="5" borderId="12" xfId="52" applyNumberFormat="1" applyFont="1" applyFill="1" applyBorder="1" applyAlignment="1" applyProtection="1">
      <alignment horizontal="center" vertical="center"/>
      <protection locked="0"/>
    </xf>
    <xf numFmtId="179" fontId="21" fillId="5" borderId="12" xfId="52" applyNumberFormat="1" applyFont="1" applyFill="1" applyBorder="1" applyAlignment="1" applyProtection="1">
      <alignment horizontal="center" vertical="center"/>
    </xf>
    <xf numFmtId="177" fontId="21" fillId="5" borderId="13" xfId="52" applyNumberFormat="1" applyFont="1" applyFill="1" applyBorder="1" applyAlignment="1">
      <alignment vertical="center"/>
    </xf>
    <xf numFmtId="178" fontId="20" fillId="5" borderId="12" xfId="52" applyNumberFormat="1" applyFont="1" applyFill="1" applyBorder="1" applyAlignment="1">
      <alignment horizontal="center" vertical="center"/>
    </xf>
    <xf numFmtId="0" fontId="58" fillId="0" borderId="0" xfId="54">
      <alignment vertical="center"/>
    </xf>
    <xf numFmtId="0" fontId="59" fillId="0" borderId="0" xfId="31" applyFont="1" applyFill="1" applyBorder="1" applyProtection="1">
      <protection locked="0" hidden="1"/>
    </xf>
    <xf numFmtId="0" fontId="60" fillId="0" borderId="0" xfId="54" applyFont="1" applyFill="1" applyBorder="1">
      <alignment vertical="center"/>
    </xf>
    <xf numFmtId="0" fontId="60" fillId="0" borderId="0" xfId="54" applyFont="1" applyFill="1">
      <alignment vertical="center"/>
    </xf>
    <xf numFmtId="0" fontId="2" fillId="0" borderId="0" xfId="51" applyAlignment="1" applyProtection="1">
      <alignment horizontal="center" vertical="center"/>
      <protection hidden="1"/>
    </xf>
    <xf numFmtId="0" fontId="2" fillId="3" borderId="50" xfId="51" applyFill="1" applyBorder="1" applyAlignment="1" applyProtection="1">
      <alignment horizontal="center" vertical="center"/>
      <protection hidden="1"/>
    </xf>
    <xf numFmtId="0" fontId="2" fillId="3" borderId="51" xfId="51" applyFill="1" applyBorder="1" applyAlignment="1" applyProtection="1">
      <alignment horizontal="center" vertical="center"/>
      <protection hidden="1"/>
    </xf>
    <xf numFmtId="0" fontId="2" fillId="3" borderId="52" xfId="51" applyFill="1" applyBorder="1" applyAlignment="1" applyProtection="1">
      <alignment horizontal="center" vertical="center"/>
      <protection hidden="1"/>
    </xf>
    <xf numFmtId="0" fontId="75" fillId="3" borderId="0" xfId="51" applyFont="1" applyFill="1" applyBorder="1" applyAlignment="1" applyProtection="1">
      <alignment horizontal="center" vertical="center"/>
      <protection hidden="1"/>
    </xf>
    <xf numFmtId="0" fontId="54" fillId="3" borderId="0" xfId="51" applyFont="1" applyFill="1" applyBorder="1" applyAlignment="1" applyProtection="1">
      <alignment horizontal="left" vertical="center"/>
      <protection hidden="1"/>
    </xf>
    <xf numFmtId="0" fontId="2" fillId="3" borderId="53" xfId="51" applyFill="1" applyBorder="1" applyAlignment="1" applyProtection="1">
      <alignment horizontal="center" vertical="center"/>
      <protection hidden="1"/>
    </xf>
    <xf numFmtId="0" fontId="2" fillId="7" borderId="54" xfId="51" applyFont="1" applyFill="1" applyBorder="1" applyAlignment="1" applyProtection="1">
      <alignment horizontal="left" vertical="top" wrapText="1"/>
      <protection hidden="1"/>
    </xf>
    <xf numFmtId="0" fontId="2" fillId="7" borderId="55" xfId="51" applyFont="1" applyFill="1" applyBorder="1" applyAlignment="1" applyProtection="1">
      <alignment horizontal="center" vertical="center"/>
      <protection hidden="1"/>
    </xf>
    <xf numFmtId="0" fontId="10" fillId="7" borderId="56" xfId="51" applyFont="1" applyFill="1" applyBorder="1" applyAlignment="1" applyProtection="1">
      <alignment horizontal="center" vertical="center" wrapText="1"/>
      <protection hidden="1"/>
    </xf>
    <xf numFmtId="0" fontId="10" fillId="7" borderId="57" xfId="51" applyFont="1" applyFill="1" applyBorder="1" applyAlignment="1" applyProtection="1">
      <alignment horizontal="center" vertical="center" wrapText="1"/>
      <protection hidden="1"/>
    </xf>
    <xf numFmtId="0" fontId="77" fillId="7" borderId="27" xfId="51" applyFont="1" applyFill="1" applyBorder="1" applyAlignment="1" applyProtection="1">
      <alignment horizontal="center" vertical="center"/>
      <protection hidden="1"/>
    </xf>
    <xf numFmtId="0" fontId="78" fillId="5" borderId="58" xfId="51" applyFont="1" applyFill="1" applyBorder="1" applyAlignment="1" applyProtection="1">
      <alignment horizontal="center" vertical="center"/>
      <protection hidden="1"/>
    </xf>
    <xf numFmtId="0" fontId="78" fillId="5" borderId="55" xfId="51" applyFont="1" applyFill="1" applyBorder="1" applyAlignment="1" applyProtection="1">
      <alignment horizontal="center" vertical="center"/>
      <protection hidden="1"/>
    </xf>
    <xf numFmtId="0" fontId="78" fillId="5" borderId="59" xfId="51" applyFont="1" applyFill="1" applyBorder="1" applyAlignment="1" applyProtection="1">
      <alignment horizontal="center" vertical="center"/>
      <protection hidden="1"/>
    </xf>
    <xf numFmtId="0" fontId="79" fillId="0" borderId="0" xfId="50" applyFont="1" applyFill="1" applyBorder="1" applyAlignment="1" applyProtection="1">
      <alignment horizontal="center" vertical="center"/>
      <protection hidden="1"/>
    </xf>
    <xf numFmtId="0" fontId="77" fillId="7" borderId="60" xfId="51" applyFont="1" applyFill="1" applyBorder="1" applyAlignment="1" applyProtection="1">
      <alignment horizontal="center" vertical="center"/>
      <protection hidden="1"/>
    </xf>
    <xf numFmtId="0" fontId="78" fillId="5" borderId="61" xfId="51" applyFont="1" applyFill="1" applyBorder="1" applyAlignment="1" applyProtection="1">
      <alignment horizontal="center" vertical="center"/>
      <protection hidden="1"/>
    </xf>
    <xf numFmtId="0" fontId="78" fillId="5" borderId="4" xfId="51" applyFont="1" applyFill="1" applyBorder="1" applyAlignment="1" applyProtection="1">
      <alignment horizontal="center" vertical="center"/>
      <protection hidden="1"/>
    </xf>
    <xf numFmtId="0" fontId="78" fillId="5" borderId="62" xfId="51" applyFont="1" applyFill="1" applyBorder="1" applyAlignment="1" applyProtection="1">
      <alignment horizontal="center" vertical="center"/>
      <protection hidden="1"/>
    </xf>
    <xf numFmtId="0" fontId="77" fillId="7" borderId="63" xfId="51" applyFont="1" applyFill="1" applyBorder="1" applyAlignment="1" applyProtection="1">
      <alignment horizontal="center" vertical="center"/>
      <protection hidden="1"/>
    </xf>
    <xf numFmtId="0" fontId="78" fillId="5" borderId="64" xfId="51" applyFont="1" applyFill="1" applyBorder="1" applyAlignment="1" applyProtection="1">
      <alignment horizontal="center" vertical="center"/>
      <protection hidden="1"/>
    </xf>
    <xf numFmtId="0" fontId="78" fillId="5" borderId="65" xfId="51" applyFont="1" applyFill="1" applyBorder="1" applyAlignment="1" applyProtection="1">
      <alignment horizontal="center" vertical="center"/>
      <protection hidden="1"/>
    </xf>
    <xf numFmtId="0" fontId="78" fillId="5" borderId="66" xfId="51" applyFont="1" applyFill="1" applyBorder="1" applyAlignment="1" applyProtection="1">
      <alignment horizontal="center" vertical="center"/>
      <protection hidden="1"/>
    </xf>
    <xf numFmtId="0" fontId="2" fillId="3" borderId="67" xfId="51" applyFill="1" applyBorder="1" applyAlignment="1" applyProtection="1">
      <alignment horizontal="center" vertical="center"/>
      <protection hidden="1"/>
    </xf>
    <xf numFmtId="0" fontId="2" fillId="3" borderId="68" xfId="51" applyFill="1" applyBorder="1" applyAlignment="1" applyProtection="1">
      <alignment horizontal="center" vertical="center"/>
      <protection hidden="1"/>
    </xf>
    <xf numFmtId="0" fontId="2" fillId="3" borderId="69" xfId="51" applyFill="1" applyBorder="1" applyAlignment="1" applyProtection="1">
      <alignment horizontal="center" vertical="center"/>
      <protection hidden="1"/>
    </xf>
    <xf numFmtId="0" fontId="2" fillId="0" borderId="0" xfId="50" applyFill="1" applyBorder="1" applyProtection="1">
      <protection hidden="1"/>
    </xf>
    <xf numFmtId="0" fontId="2" fillId="0" borderId="0" xfId="50" applyFill="1" applyProtection="1">
      <protection hidden="1"/>
    </xf>
    <xf numFmtId="0" fontId="5" fillId="0" borderId="0" xfId="50" applyFont="1" applyFill="1" applyAlignment="1" applyProtection="1">
      <alignment horizontal="center" vertical="center"/>
      <protection hidden="1"/>
    </xf>
    <xf numFmtId="0" fontId="2" fillId="0" borderId="0" xfId="50" applyFill="1" applyBorder="1" applyAlignment="1" applyProtection="1">
      <alignment horizontal="center" vertical="center"/>
      <protection hidden="1"/>
    </xf>
    <xf numFmtId="0" fontId="2" fillId="0" borderId="0" xfId="50" applyAlignment="1" applyProtection="1">
      <alignment horizontal="center" vertical="center"/>
      <protection hidden="1"/>
    </xf>
    <xf numFmtId="0" fontId="31" fillId="0" borderId="0" xfId="50" applyFont="1" applyFill="1" applyBorder="1" applyAlignment="1" applyProtection="1">
      <alignment horizontal="center" vertical="center"/>
      <protection hidden="1"/>
    </xf>
    <xf numFmtId="0" fontId="2" fillId="0" borderId="70" xfId="50" applyFill="1" applyBorder="1" applyAlignment="1" applyProtection="1">
      <alignment horizontal="center" vertical="center"/>
      <protection hidden="1"/>
    </xf>
    <xf numFmtId="0" fontId="10" fillId="0" borderId="71" xfId="50" applyFont="1" applyFill="1" applyBorder="1" applyAlignment="1" applyProtection="1">
      <alignment horizontal="left" vertical="center"/>
      <protection hidden="1"/>
    </xf>
    <xf numFmtId="0" fontId="10" fillId="0" borderId="72" xfId="50" applyFont="1" applyFill="1" applyBorder="1" applyAlignment="1" applyProtection="1">
      <alignment horizontal="left" vertical="center" indent="1"/>
      <protection hidden="1"/>
    </xf>
    <xf numFmtId="0" fontId="2" fillId="0" borderId="0" xfId="50" applyFill="1" applyAlignment="1" applyProtection="1">
      <alignment horizontal="center" vertical="center"/>
      <protection hidden="1"/>
    </xf>
    <xf numFmtId="0" fontId="2" fillId="0" borderId="73" xfId="50" applyFill="1" applyBorder="1" applyAlignment="1" applyProtection="1">
      <alignment horizontal="center" vertical="center"/>
      <protection hidden="1"/>
    </xf>
    <xf numFmtId="0" fontId="10" fillId="0" borderId="74" xfId="50" applyFont="1" applyFill="1" applyBorder="1" applyAlignment="1" applyProtection="1">
      <alignment horizontal="left" vertical="center"/>
      <protection hidden="1"/>
    </xf>
    <xf numFmtId="0" fontId="10" fillId="0" borderId="75" xfId="50" applyFont="1" applyFill="1" applyBorder="1" applyAlignment="1" applyProtection="1">
      <alignment horizontal="left" vertical="center" indent="1"/>
      <protection hidden="1"/>
    </xf>
    <xf numFmtId="0" fontId="2" fillId="0" borderId="76" xfId="50" applyFill="1" applyBorder="1" applyAlignment="1" applyProtection="1">
      <alignment horizontal="center" vertical="center"/>
      <protection hidden="1"/>
    </xf>
    <xf numFmtId="0" fontId="10" fillId="0" borderId="77" xfId="50" applyFont="1" applyFill="1" applyBorder="1" applyAlignment="1" applyProtection="1">
      <alignment horizontal="left" vertical="center" wrapText="1"/>
      <protection hidden="1"/>
    </xf>
    <xf numFmtId="0" fontId="10" fillId="0" borderId="78" xfId="50" applyFont="1" applyFill="1" applyBorder="1" applyAlignment="1" applyProtection="1">
      <alignment horizontal="left" vertical="center" indent="1"/>
      <protection hidden="1"/>
    </xf>
    <xf numFmtId="0" fontId="10" fillId="0" borderId="77" xfId="50" applyFont="1" applyFill="1" applyBorder="1" applyAlignment="1" applyProtection="1">
      <alignment horizontal="left" vertical="center"/>
      <protection hidden="1"/>
    </xf>
    <xf numFmtId="0" fontId="2" fillId="0" borderId="79" xfId="50" applyFill="1" applyBorder="1" applyAlignment="1" applyProtection="1">
      <alignment horizontal="center" vertical="center"/>
      <protection hidden="1"/>
    </xf>
    <xf numFmtId="0" fontId="2" fillId="0" borderId="80" xfId="50" applyFill="1" applyBorder="1" applyAlignment="1" applyProtection="1">
      <alignment horizontal="center" vertical="center"/>
      <protection hidden="1"/>
    </xf>
    <xf numFmtId="0" fontId="2" fillId="0" borderId="81" xfId="50" applyFill="1" applyBorder="1" applyAlignment="1" applyProtection="1">
      <alignment horizontal="center" vertical="center"/>
      <protection hidden="1"/>
    </xf>
    <xf numFmtId="0" fontId="2" fillId="0" borderId="82" xfId="50" applyFill="1" applyBorder="1" applyAlignment="1" applyProtection="1">
      <alignment horizontal="center" vertical="center"/>
      <protection hidden="1"/>
    </xf>
    <xf numFmtId="0" fontId="2" fillId="0" borderId="83" xfId="50" applyFill="1" applyBorder="1" applyAlignment="1" applyProtection="1">
      <alignment horizontal="center" vertical="center"/>
      <protection hidden="1"/>
    </xf>
    <xf numFmtId="0" fontId="2" fillId="0" borderId="53" xfId="50" applyFill="1" applyBorder="1" applyAlignment="1" applyProtection="1">
      <alignment horizontal="center" vertical="center"/>
      <protection hidden="1"/>
    </xf>
    <xf numFmtId="0" fontId="10" fillId="0" borderId="74" xfId="50" applyFont="1" applyFill="1" applyBorder="1" applyAlignment="1" applyProtection="1">
      <alignment horizontal="left" vertical="center" wrapText="1"/>
      <protection hidden="1"/>
    </xf>
    <xf numFmtId="0" fontId="2" fillId="0" borderId="0" xfId="50" applyProtection="1">
      <protection hidden="1"/>
    </xf>
    <xf numFmtId="0" fontId="2" fillId="0" borderId="0" xfId="50" applyAlignment="1" applyProtection="1">
      <alignment horizontal="center"/>
      <protection hidden="1"/>
    </xf>
    <xf numFmtId="0" fontId="2" fillId="0" borderId="0" xfId="49">
      <alignment vertical="center"/>
    </xf>
    <xf numFmtId="0" fontId="10" fillId="8" borderId="84" xfId="49" applyFont="1" applyFill="1" applyBorder="1" applyAlignment="1">
      <alignment horizontal="center" vertical="center" wrapText="1"/>
    </xf>
    <xf numFmtId="0" fontId="85" fillId="8" borderId="14" xfId="49" applyFont="1" applyFill="1" applyBorder="1" applyAlignment="1">
      <alignment horizontal="center" vertical="center"/>
    </xf>
    <xf numFmtId="0" fontId="86" fillId="8" borderId="14" xfId="49" applyFont="1" applyFill="1" applyBorder="1" applyAlignment="1">
      <alignment horizontal="center" vertical="center"/>
    </xf>
    <xf numFmtId="0" fontId="10" fillId="0" borderId="0" xfId="49" applyFont="1">
      <alignment vertical="center"/>
    </xf>
    <xf numFmtId="0" fontId="10" fillId="8" borderId="85" xfId="49" applyFont="1" applyFill="1" applyBorder="1" applyAlignment="1">
      <alignment horizontal="center" vertical="center" wrapText="1"/>
    </xf>
    <xf numFmtId="0" fontId="85" fillId="8" borderId="86" xfId="49" applyFont="1" applyFill="1" applyBorder="1" applyAlignment="1">
      <alignment horizontal="center" vertical="center"/>
    </xf>
    <xf numFmtId="0" fontId="86" fillId="8" borderId="86" xfId="49" applyFont="1" applyFill="1" applyBorder="1" applyAlignment="1">
      <alignment horizontal="center" vertical="center"/>
    </xf>
    <xf numFmtId="0" fontId="84" fillId="7" borderId="87" xfId="49" applyFont="1" applyFill="1" applyBorder="1" applyAlignment="1">
      <alignment horizontal="center" vertical="center" wrapText="1"/>
    </xf>
    <xf numFmtId="0" fontId="84" fillId="0" borderId="87" xfId="49" applyFont="1" applyFill="1" applyBorder="1" applyAlignment="1">
      <alignment horizontal="center" vertical="center" wrapText="1"/>
    </xf>
    <xf numFmtId="0" fontId="84" fillId="0" borderId="88" xfId="49" applyFont="1" applyFill="1" applyBorder="1" applyAlignment="1">
      <alignment horizontal="center" vertical="center" wrapText="1"/>
    </xf>
    <xf numFmtId="0" fontId="2" fillId="9" borderId="4" xfId="49" applyFill="1" applyBorder="1" applyAlignment="1" applyProtection="1">
      <alignment horizontal="center" vertical="center"/>
      <protection locked="0"/>
    </xf>
    <xf numFmtId="0" fontId="2" fillId="0" borderId="4" xfId="49" applyBorder="1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2" fillId="0" borderId="0" xfId="49" applyAlignment="1">
      <alignment horizontal="center" vertical="center"/>
    </xf>
    <xf numFmtId="0" fontId="2" fillId="0" borderId="0" xfId="49" applyFont="1" applyFill="1">
      <alignment vertical="center"/>
    </xf>
    <xf numFmtId="0" fontId="86" fillId="10" borderId="4" xfId="49" applyFont="1" applyFill="1" applyBorder="1" applyAlignment="1">
      <alignment horizontal="center" vertical="center"/>
    </xf>
    <xf numFmtId="0" fontId="1" fillId="11" borderId="84" xfId="49" applyFont="1" applyFill="1" applyBorder="1" applyAlignment="1">
      <alignment horizontal="center" vertical="center" wrapText="1"/>
    </xf>
    <xf numFmtId="0" fontId="1" fillId="7" borderId="84" xfId="49" applyFont="1" applyFill="1" applyBorder="1" applyAlignment="1">
      <alignment vertical="center" wrapText="1"/>
    </xf>
    <xf numFmtId="0" fontId="85" fillId="10" borderId="4" xfId="49" applyFont="1" applyFill="1" applyBorder="1" applyAlignment="1">
      <alignment horizontal="center" vertical="center"/>
    </xf>
    <xf numFmtId="0" fontId="1" fillId="11" borderId="89" xfId="49" applyFont="1" applyFill="1" applyBorder="1" applyAlignment="1">
      <alignment horizontal="center" vertical="center" wrapText="1"/>
    </xf>
    <xf numFmtId="0" fontId="31" fillId="7" borderId="87" xfId="49" applyFont="1" applyFill="1" applyBorder="1" applyAlignment="1">
      <alignment horizontal="center" vertical="center" wrapText="1"/>
    </xf>
    <xf numFmtId="0" fontId="1" fillId="7" borderId="89" xfId="49" applyFont="1" applyFill="1" applyBorder="1" applyAlignment="1">
      <alignment vertical="center" wrapText="1"/>
    </xf>
    <xf numFmtId="0" fontId="2" fillId="12" borderId="4" xfId="49" applyFont="1" applyFill="1" applyBorder="1" applyAlignment="1" applyProtection="1">
      <alignment horizontal="center" vertical="center"/>
      <protection locked="0"/>
    </xf>
    <xf numFmtId="0" fontId="2" fillId="0" borderId="4" xfId="49" applyFont="1" applyFill="1" applyBorder="1" applyAlignment="1">
      <alignment horizontal="center" vertical="center"/>
    </xf>
    <xf numFmtId="0" fontId="2" fillId="9" borderId="4" xfId="49" applyFont="1" applyFill="1" applyBorder="1" applyAlignment="1" applyProtection="1">
      <alignment horizontal="center" vertical="center"/>
      <protection locked="0"/>
    </xf>
    <xf numFmtId="0" fontId="1" fillId="11" borderId="85" xfId="49" applyFont="1" applyFill="1" applyBorder="1" applyAlignment="1">
      <alignment horizontal="center" vertical="center" wrapText="1"/>
    </xf>
    <xf numFmtId="0" fontId="1" fillId="7" borderId="85" xfId="49" applyFont="1" applyFill="1" applyBorder="1" applyAlignment="1">
      <alignment vertical="center" wrapText="1"/>
    </xf>
    <xf numFmtId="0" fontId="1" fillId="7" borderId="87" xfId="49" applyFont="1" applyFill="1" applyBorder="1" applyAlignment="1">
      <alignment horizontal="center" vertical="center" wrapText="1"/>
    </xf>
    <xf numFmtId="0" fontId="1" fillId="0" borderId="87" xfId="49" applyFont="1" applyFill="1" applyBorder="1" applyAlignment="1">
      <alignment horizontal="center" vertical="center" wrapText="1"/>
    </xf>
    <xf numFmtId="0" fontId="30" fillId="0" borderId="0" xfId="49" applyFont="1" applyFill="1" applyBorder="1" applyAlignment="1">
      <alignment vertical="center" wrapText="1"/>
    </xf>
    <xf numFmtId="0" fontId="1" fillId="7" borderId="90" xfId="49" applyFont="1" applyFill="1" applyBorder="1" applyAlignment="1">
      <alignment horizontal="center" vertical="center" wrapText="1"/>
    </xf>
    <xf numFmtId="0" fontId="2" fillId="0" borderId="0" xfId="49" applyFont="1" applyFill="1" applyBorder="1">
      <alignment vertical="center"/>
    </xf>
    <xf numFmtId="0" fontId="2" fillId="0" borderId="0" xfId="49" applyFont="1" applyFill="1" applyBorder="1" applyAlignment="1">
      <alignment horizontal="center" vertical="center"/>
    </xf>
    <xf numFmtId="0" fontId="2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ill="1" applyBorder="1" applyAlignment="1">
      <alignment vertical="center"/>
    </xf>
    <xf numFmtId="0" fontId="2" fillId="0" borderId="0" xfId="49" applyFont="1" applyFill="1" applyBorder="1" applyAlignment="1">
      <alignment vertical="center"/>
    </xf>
    <xf numFmtId="0" fontId="86" fillId="10" borderId="91" xfId="49" applyFont="1" applyFill="1" applyBorder="1" applyAlignment="1" applyProtection="1">
      <alignment horizontal="center" vertical="center"/>
    </xf>
    <xf numFmtId="0" fontId="86" fillId="10" borderId="4" xfId="49" applyFont="1" applyFill="1" applyBorder="1" applyAlignment="1" applyProtection="1">
      <alignment horizontal="center" vertical="center"/>
    </xf>
    <xf numFmtId="0" fontId="2" fillId="0" borderId="0" xfId="49" applyAlignment="1" applyProtection="1">
      <alignment vertical="center"/>
      <protection locked="0"/>
    </xf>
    <xf numFmtId="177" fontId="86" fillId="10" borderId="4" xfId="49" applyNumberFormat="1" applyFont="1" applyFill="1" applyBorder="1" applyAlignment="1" applyProtection="1">
      <alignment horizontal="center" vertical="center"/>
    </xf>
    <xf numFmtId="177" fontId="86" fillId="10" borderId="60" xfId="49" applyNumberFormat="1" applyFont="1" applyFill="1" applyBorder="1" applyAlignment="1" applyProtection="1">
      <alignment horizontal="center" vertical="center"/>
    </xf>
    <xf numFmtId="0" fontId="85" fillId="10" borderId="4" xfId="49" applyFont="1" applyFill="1" applyBorder="1" applyAlignment="1" applyProtection="1">
      <alignment horizontal="center" vertical="center"/>
    </xf>
    <xf numFmtId="0" fontId="85" fillId="10" borderId="91" xfId="49" applyFont="1" applyFill="1" applyBorder="1" applyAlignment="1" applyProtection="1">
      <alignment horizontal="center" vertical="center"/>
    </xf>
    <xf numFmtId="0" fontId="2" fillId="13" borderId="4" xfId="49" applyFill="1" applyBorder="1" applyAlignment="1" applyProtection="1">
      <alignment horizontal="center" vertical="center"/>
      <protection locked="0"/>
    </xf>
    <xf numFmtId="177" fontId="2" fillId="0" borderId="4" xfId="49" applyNumberFormat="1" applyBorder="1" applyAlignment="1" applyProtection="1">
      <alignment horizontal="center" vertical="center"/>
    </xf>
    <xf numFmtId="177" fontId="2" fillId="0" borderId="60" xfId="49" applyNumberFormat="1" applyBorder="1" applyAlignment="1" applyProtection="1">
      <alignment horizontal="center" vertical="center"/>
    </xf>
    <xf numFmtId="0" fontId="2" fillId="13" borderId="91" xfId="49" applyFill="1" applyBorder="1" applyAlignment="1" applyProtection="1">
      <alignment horizontal="center" vertical="center"/>
      <protection locked="0"/>
    </xf>
    <xf numFmtId="0" fontId="2" fillId="13" borderId="4" xfId="49" applyFill="1" applyBorder="1" applyAlignment="1" applyProtection="1">
      <alignment horizontal="center" vertical="center"/>
    </xf>
    <xf numFmtId="0" fontId="2" fillId="0" borderId="4" xfId="49" applyFill="1" applyBorder="1" applyAlignment="1" applyProtection="1">
      <alignment horizontal="center" vertical="center"/>
    </xf>
    <xf numFmtId="177" fontId="2" fillId="0" borderId="92" xfId="49" applyNumberFormat="1" applyBorder="1" applyAlignment="1" applyProtection="1">
      <alignment horizontal="center" vertical="center"/>
    </xf>
    <xf numFmtId="0" fontId="2" fillId="13" borderId="24" xfId="49" applyFill="1" applyBorder="1" applyAlignment="1" applyProtection="1">
      <alignment horizontal="center" vertical="center"/>
      <protection locked="0"/>
    </xf>
    <xf numFmtId="0" fontId="2" fillId="0" borderId="0" xfId="49" applyFill="1" applyAlignment="1" applyProtection="1">
      <alignment horizontal="center" vertical="center"/>
      <protection locked="0"/>
    </xf>
    <xf numFmtId="177" fontId="2" fillId="0" borderId="0" xfId="49" applyNumberFormat="1" applyFill="1" applyAlignment="1" applyProtection="1">
      <alignment horizontal="center" vertical="center"/>
      <protection locked="0"/>
    </xf>
    <xf numFmtId="0" fontId="2" fillId="0" borderId="0" xfId="49" applyFill="1" applyAlignment="1" applyProtection="1">
      <alignment vertical="center"/>
      <protection locked="0"/>
    </xf>
    <xf numFmtId="0" fontId="84" fillId="13" borderId="84" xfId="49" applyFont="1" applyFill="1" applyBorder="1" applyAlignment="1">
      <alignment horizontal="center" vertical="center" wrapText="1"/>
    </xf>
    <xf numFmtId="0" fontId="85" fillId="13" borderId="14" xfId="49" applyFont="1" applyFill="1" applyBorder="1" applyAlignment="1">
      <alignment horizontal="center" vertical="center"/>
    </xf>
    <xf numFmtId="0" fontId="86" fillId="13" borderId="14" xfId="49" applyFont="1" applyFill="1" applyBorder="1" applyAlignment="1">
      <alignment horizontal="center" vertical="center"/>
    </xf>
    <xf numFmtId="0" fontId="84" fillId="13" borderId="85" xfId="49" applyFont="1" applyFill="1" applyBorder="1" applyAlignment="1">
      <alignment horizontal="center" vertical="center" wrapText="1"/>
    </xf>
    <xf numFmtId="0" fontId="85" fillId="13" borderId="86" xfId="49" applyFont="1" applyFill="1" applyBorder="1" applyAlignment="1">
      <alignment horizontal="center" vertical="center"/>
    </xf>
    <xf numFmtId="0" fontId="86" fillId="13" borderId="86" xfId="49" applyFont="1" applyFill="1" applyBorder="1" applyAlignment="1">
      <alignment horizontal="center" vertical="center"/>
    </xf>
    <xf numFmtId="0" fontId="85" fillId="14" borderId="14" xfId="49" applyFont="1" applyFill="1" applyBorder="1" applyAlignment="1">
      <alignment horizontal="center" vertical="center"/>
    </xf>
    <xf numFmtId="0" fontId="86" fillId="14" borderId="14" xfId="49" applyFont="1" applyFill="1" applyBorder="1" applyAlignment="1">
      <alignment horizontal="center" vertical="center"/>
    </xf>
    <xf numFmtId="0" fontId="83" fillId="14" borderId="14" xfId="49" applyFont="1" applyFill="1" applyBorder="1" applyAlignment="1">
      <alignment horizontal="center" vertical="center"/>
    </xf>
    <xf numFmtId="0" fontId="1" fillId="14" borderId="87" xfId="49" applyFont="1" applyFill="1" applyBorder="1" applyAlignment="1">
      <alignment horizontal="center" vertical="center" wrapText="1"/>
    </xf>
    <xf numFmtId="0" fontId="1" fillId="14" borderId="93" xfId="49" applyFont="1" applyFill="1" applyBorder="1" applyAlignment="1">
      <alignment horizontal="center" vertical="center" wrapText="1"/>
    </xf>
    <xf numFmtId="0" fontId="85" fillId="14" borderId="86" xfId="49" applyFont="1" applyFill="1" applyBorder="1" applyAlignment="1">
      <alignment horizontal="center" vertical="center"/>
    </xf>
    <xf numFmtId="0" fontId="86" fillId="14" borderId="86" xfId="49" applyFont="1" applyFill="1" applyBorder="1" applyAlignment="1">
      <alignment horizontal="center" vertical="center"/>
    </xf>
    <xf numFmtId="0" fontId="1" fillId="7" borderId="94" xfId="49" applyFont="1" applyFill="1" applyBorder="1" applyAlignment="1">
      <alignment horizontal="center" vertical="center" wrapText="1"/>
    </xf>
    <xf numFmtId="0" fontId="1" fillId="0" borderId="87" xfId="49" applyFont="1" applyBorder="1" applyAlignment="1">
      <alignment horizontal="center" vertical="center" wrapText="1"/>
    </xf>
    <xf numFmtId="0" fontId="1" fillId="0" borderId="88" xfId="49" applyFont="1" applyBorder="1" applyAlignment="1">
      <alignment horizontal="center" vertical="center" wrapText="1"/>
    </xf>
    <xf numFmtId="0" fontId="2" fillId="13" borderId="4" xfId="49" applyFont="1" applyFill="1" applyBorder="1" applyAlignment="1" applyProtection="1">
      <alignment horizontal="center" vertical="center"/>
      <protection locked="0"/>
    </xf>
    <xf numFmtId="0" fontId="84" fillId="15" borderId="14" xfId="49" applyFont="1" applyFill="1" applyBorder="1" applyAlignment="1">
      <alignment horizontal="center" vertical="center" wrapText="1"/>
    </xf>
    <xf numFmtId="0" fontId="91" fillId="15" borderId="95" xfId="49" applyFont="1" applyFill="1" applyBorder="1" applyAlignment="1">
      <alignment horizontal="center" vertical="center"/>
    </xf>
    <xf numFmtId="0" fontId="92" fillId="15" borderId="14" xfId="49" applyFont="1" applyFill="1" applyBorder="1" applyAlignment="1">
      <alignment horizontal="center" vertical="center"/>
    </xf>
    <xf numFmtId="0" fontId="84" fillId="15" borderId="19" xfId="49" applyFont="1" applyFill="1" applyBorder="1" applyAlignment="1">
      <alignment horizontal="center" vertical="center" wrapText="1"/>
    </xf>
    <xf numFmtId="0" fontId="91" fillId="15" borderId="96" xfId="49" applyFont="1" applyFill="1" applyBorder="1" applyAlignment="1">
      <alignment horizontal="center" vertical="center"/>
    </xf>
    <xf numFmtId="0" fontId="91" fillId="15" borderId="86" xfId="49" applyFont="1" applyFill="1" applyBorder="1" applyAlignment="1">
      <alignment horizontal="center" vertical="center"/>
    </xf>
    <xf numFmtId="0" fontId="92" fillId="15" borderId="86" xfId="49" applyFont="1" applyFill="1" applyBorder="1" applyAlignment="1">
      <alignment horizontal="center" vertical="center"/>
    </xf>
    <xf numFmtId="0" fontId="84" fillId="7" borderId="85" xfId="49" applyFont="1" applyFill="1" applyBorder="1" applyAlignment="1">
      <alignment horizontal="center" vertical="center" wrapText="1"/>
    </xf>
    <xf numFmtId="0" fontId="84" fillId="0" borderId="85" xfId="49" applyFont="1" applyFill="1" applyBorder="1" applyAlignment="1">
      <alignment horizontal="center" vertical="center" wrapText="1"/>
    </xf>
    <xf numFmtId="0" fontId="84" fillId="0" borderId="97" xfId="49" applyFont="1" applyFill="1" applyBorder="1" applyAlignment="1">
      <alignment horizontal="center" vertical="center" wrapText="1"/>
    </xf>
    <xf numFmtId="0" fontId="2" fillId="2" borderId="4" xfId="49" applyFill="1" applyBorder="1" applyAlignment="1">
      <alignment horizontal="center" vertical="center"/>
    </xf>
    <xf numFmtId="0" fontId="85" fillId="16" borderId="14" xfId="49" applyFont="1" applyFill="1" applyBorder="1" applyAlignment="1">
      <alignment horizontal="center" vertical="center"/>
    </xf>
    <xf numFmtId="0" fontId="86" fillId="16" borderId="14" xfId="49" applyFont="1" applyFill="1" applyBorder="1" applyAlignment="1">
      <alignment horizontal="center" vertical="center"/>
    </xf>
    <xf numFmtId="0" fontId="2" fillId="16" borderId="98" xfId="49" applyFont="1" applyFill="1" applyBorder="1" applyAlignment="1">
      <alignment horizontal="center" vertical="center"/>
    </xf>
    <xf numFmtId="0" fontId="85" fillId="16" borderId="86" xfId="49" applyFont="1" applyFill="1" applyBorder="1" applyAlignment="1">
      <alignment horizontal="center" vertical="center"/>
    </xf>
    <xf numFmtId="0" fontId="86" fillId="16" borderId="86" xfId="49" applyFont="1" applyFill="1" applyBorder="1" applyAlignment="1">
      <alignment horizontal="center" vertical="center"/>
    </xf>
    <xf numFmtId="49" fontId="95" fillId="0" borderId="19" xfId="49" applyNumberFormat="1" applyFont="1" applyBorder="1" applyAlignment="1">
      <alignment horizontal="center" vertical="center"/>
    </xf>
    <xf numFmtId="49" fontId="66" fillId="0" borderId="98" xfId="49" applyNumberFormat="1" applyFont="1" applyBorder="1" applyAlignment="1">
      <alignment horizontal="center" vertical="center"/>
    </xf>
    <xf numFmtId="0" fontId="2" fillId="0" borderId="4" xfId="49" applyBorder="1">
      <alignment vertical="center"/>
    </xf>
    <xf numFmtId="0" fontId="2" fillId="17" borderId="4" xfId="49" applyFill="1" applyBorder="1">
      <alignment vertical="center"/>
    </xf>
    <xf numFmtId="49" fontId="95" fillId="0" borderId="86" xfId="49" applyNumberFormat="1" applyFont="1" applyBorder="1" applyAlignment="1">
      <alignment horizontal="center" vertical="center"/>
    </xf>
    <xf numFmtId="49" fontId="66" fillId="0" borderId="96" xfId="49" applyNumberFormat="1" applyFont="1" applyBorder="1" applyAlignment="1">
      <alignment horizontal="center" vertical="center"/>
    </xf>
    <xf numFmtId="49" fontId="95" fillId="0" borderId="98" xfId="49" applyNumberFormat="1" applyFont="1" applyBorder="1" applyAlignment="1">
      <alignment horizontal="center" vertical="center"/>
    </xf>
    <xf numFmtId="49" fontId="95" fillId="0" borderId="96" xfId="49" applyNumberFormat="1" applyFont="1" applyBorder="1" applyAlignment="1">
      <alignment horizontal="center" vertical="center"/>
    </xf>
    <xf numFmtId="0" fontId="2" fillId="0" borderId="0" xfId="49" applyProtection="1">
      <alignment vertical="center"/>
      <protection locked="0"/>
    </xf>
    <xf numFmtId="0" fontId="2" fillId="0" borderId="0" xfId="49" applyAlignment="1" applyProtection="1">
      <alignment horizontal="center" vertical="center"/>
      <protection locked="0"/>
    </xf>
    <xf numFmtId="0" fontId="85" fillId="3" borderId="14" xfId="49" applyFont="1" applyFill="1" applyBorder="1" applyAlignment="1" applyProtection="1">
      <alignment horizontal="center" vertical="center"/>
    </xf>
    <xf numFmtId="0" fontId="86" fillId="3" borderId="14" xfId="49" applyFont="1" applyFill="1" applyBorder="1" applyAlignment="1" applyProtection="1">
      <alignment horizontal="center" vertical="center"/>
    </xf>
    <xf numFmtId="0" fontId="85" fillId="3" borderId="86" xfId="49" applyFont="1" applyFill="1" applyBorder="1" applyAlignment="1" applyProtection="1">
      <alignment horizontal="center" vertical="center"/>
    </xf>
    <xf numFmtId="0" fontId="86" fillId="3" borderId="86" xfId="49" applyFont="1" applyFill="1" applyBorder="1" applyAlignment="1" applyProtection="1">
      <alignment horizontal="center" vertical="center"/>
    </xf>
    <xf numFmtId="49" fontId="100" fillId="0" borderId="4" xfId="49" applyNumberFormat="1" applyFont="1" applyBorder="1" applyAlignment="1" applyProtection="1">
      <alignment horizontal="center" vertical="center"/>
      <protection locked="0"/>
    </xf>
    <xf numFmtId="49" fontId="66" fillId="0" borderId="4" xfId="49" applyNumberFormat="1" applyFont="1" applyBorder="1" applyAlignment="1" applyProtection="1">
      <alignment horizontal="center" vertical="center"/>
      <protection locked="0"/>
    </xf>
    <xf numFmtId="0" fontId="2" fillId="0" borderId="4" xfId="49" applyBorder="1" applyProtection="1">
      <alignment vertical="center"/>
      <protection locked="0"/>
    </xf>
    <xf numFmtId="49" fontId="2" fillId="13" borderId="4" xfId="49" applyNumberFormat="1" applyFill="1" applyBorder="1" applyAlignment="1" applyProtection="1">
      <alignment horizontal="center" vertical="center"/>
    </xf>
    <xf numFmtId="49" fontId="2" fillId="0" borderId="4" xfId="49" applyNumberFormat="1" applyBorder="1" applyAlignment="1" applyProtection="1">
      <alignment horizontal="center" vertical="center"/>
    </xf>
    <xf numFmtId="49" fontId="101" fillId="0" borderId="4" xfId="49" applyNumberFormat="1" applyFont="1" applyBorder="1" applyAlignment="1" applyProtection="1">
      <alignment horizontal="center" vertical="center"/>
      <protection locked="0"/>
    </xf>
    <xf numFmtId="0" fontId="102" fillId="0" borderId="0" xfId="49" applyFont="1" applyProtection="1">
      <alignment vertical="center"/>
      <protection locked="0"/>
    </xf>
    <xf numFmtId="49" fontId="31" fillId="2" borderId="96" xfId="49" applyNumberFormat="1" applyFont="1" applyFill="1" applyBorder="1" applyAlignment="1" applyProtection="1">
      <alignment horizontal="center" vertical="center"/>
    </xf>
    <xf numFmtId="0" fontId="85" fillId="2" borderId="14" xfId="49" applyFont="1" applyFill="1" applyBorder="1" applyAlignment="1" applyProtection="1">
      <alignment horizontal="center" vertical="center"/>
    </xf>
    <xf numFmtId="0" fontId="86" fillId="2" borderId="14" xfId="49" applyFont="1" applyFill="1" applyBorder="1" applyAlignment="1" applyProtection="1">
      <alignment horizontal="center" vertical="center"/>
    </xf>
    <xf numFmtId="49" fontId="31" fillId="2" borderId="86" xfId="49" applyNumberFormat="1" applyFont="1" applyFill="1" applyBorder="1" applyAlignment="1" applyProtection="1">
      <alignment horizontal="center" vertical="center" wrapText="1"/>
    </xf>
    <xf numFmtId="49" fontId="31" fillId="2" borderId="86" xfId="49" applyNumberFormat="1" applyFont="1" applyFill="1" applyBorder="1" applyAlignment="1" applyProtection="1">
      <alignment horizontal="center" vertical="center"/>
    </xf>
    <xf numFmtId="49" fontId="66" fillId="2" borderId="86" xfId="49" applyNumberFormat="1" applyFont="1" applyFill="1" applyBorder="1" applyAlignment="1" applyProtection="1">
      <alignment horizontal="center" vertical="center"/>
    </xf>
    <xf numFmtId="0" fontId="85" fillId="2" borderId="86" xfId="49" applyFont="1" applyFill="1" applyBorder="1" applyAlignment="1" applyProtection="1">
      <alignment horizontal="center" vertical="center"/>
    </xf>
    <xf numFmtId="0" fontId="86" fillId="2" borderId="86" xfId="49" applyFont="1" applyFill="1" applyBorder="1" applyAlignment="1" applyProtection="1">
      <alignment horizontal="center" vertical="center"/>
    </xf>
    <xf numFmtId="49" fontId="103" fillId="0" borderId="4" xfId="49" applyNumberFormat="1" applyFont="1" applyBorder="1" applyAlignment="1" applyProtection="1">
      <alignment horizontal="center" vertical="center"/>
      <protection locked="0"/>
    </xf>
    <xf numFmtId="49" fontId="31" fillId="0" borderId="4" xfId="49" applyNumberFormat="1" applyFont="1" applyBorder="1" applyAlignment="1" applyProtection="1">
      <alignment horizontal="center" vertical="center"/>
      <protection locked="0"/>
    </xf>
    <xf numFmtId="49" fontId="2" fillId="3" borderId="4" xfId="49" applyNumberFormat="1" applyFill="1" applyBorder="1" applyAlignment="1" applyProtection="1">
      <alignment horizontal="center" vertical="center"/>
    </xf>
    <xf numFmtId="49" fontId="104" fillId="0" borderId="4" xfId="49" applyNumberFormat="1" applyFont="1" applyBorder="1" applyAlignment="1" applyProtection="1">
      <alignment horizontal="center" vertical="center"/>
      <protection locked="0"/>
    </xf>
    <xf numFmtId="49" fontId="31" fillId="0" borderId="98" xfId="49" applyNumberFormat="1" applyFont="1" applyBorder="1" applyAlignment="1">
      <alignment horizontal="center" vertical="center" wrapText="1"/>
    </xf>
    <xf numFmtId="49" fontId="66" fillId="0" borderId="86" xfId="49" applyNumberFormat="1" applyFont="1" applyBorder="1" applyAlignment="1">
      <alignment horizontal="center" vertical="center" wrapText="1"/>
    </xf>
    <xf numFmtId="49" fontId="66" fillId="0" borderId="96" xfId="49" applyNumberFormat="1" applyFont="1" applyBorder="1" applyAlignment="1">
      <alignment horizontal="center" vertical="center" wrapText="1"/>
    </xf>
    <xf numFmtId="49" fontId="2" fillId="0" borderId="96" xfId="49" applyNumberFormat="1" applyBorder="1" applyAlignment="1">
      <alignment horizontal="center" vertical="center"/>
    </xf>
    <xf numFmtId="49" fontId="93" fillId="0" borderId="96" xfId="49" applyNumberFormat="1" applyFont="1" applyBorder="1" applyAlignment="1">
      <alignment horizontal="center" vertical="center"/>
    </xf>
    <xf numFmtId="49" fontId="66" fillId="0" borderId="19" xfId="49" applyNumberFormat="1" applyFont="1" applyBorder="1" applyAlignment="1">
      <alignment horizontal="center" vertical="center" wrapText="1"/>
    </xf>
    <xf numFmtId="49" fontId="2" fillId="0" borderId="98" xfId="49" applyNumberFormat="1" applyBorder="1" applyAlignment="1">
      <alignment horizontal="center" vertical="center"/>
    </xf>
    <xf numFmtId="49" fontId="93" fillId="0" borderId="98" xfId="49" applyNumberFormat="1" applyFont="1" applyBorder="1" applyAlignment="1">
      <alignment horizontal="center" vertical="center"/>
    </xf>
    <xf numFmtId="49" fontId="66" fillId="0" borderId="95" xfId="49" applyNumberFormat="1" applyFont="1" applyBorder="1" applyAlignment="1">
      <alignment horizontal="center" vertical="center"/>
    </xf>
    <xf numFmtId="49" fontId="66" fillId="0" borderId="86" xfId="49" applyNumberFormat="1" applyFont="1" applyBorder="1" applyAlignment="1">
      <alignment horizontal="center" vertical="center"/>
    </xf>
    <xf numFmtId="49" fontId="66" fillId="0" borderId="19" xfId="49" applyNumberFormat="1" applyFont="1" applyBorder="1" applyAlignment="1">
      <alignment horizontal="center" vertical="center"/>
    </xf>
    <xf numFmtId="49" fontId="31" fillId="0" borderId="86" xfId="49" applyNumberFormat="1" applyFont="1" applyBorder="1" applyAlignment="1">
      <alignment horizontal="center" vertical="center"/>
    </xf>
    <xf numFmtId="0" fontId="31" fillId="0" borderId="19" xfId="49" applyFont="1" applyBorder="1" applyAlignment="1">
      <alignment horizontal="center" vertical="center"/>
    </xf>
    <xf numFmtId="0" fontId="31" fillId="0" borderId="98" xfId="49" applyFont="1" applyBorder="1" applyAlignment="1">
      <alignment horizontal="center" vertical="center"/>
    </xf>
    <xf numFmtId="0" fontId="66" fillId="0" borderId="98" xfId="49" applyFont="1" applyBorder="1" applyAlignment="1">
      <alignment horizontal="center" vertical="center"/>
    </xf>
    <xf numFmtId="49" fontId="31" fillId="0" borderId="19" xfId="49" applyNumberFormat="1" applyFont="1" applyBorder="1" applyAlignment="1">
      <alignment horizontal="center" vertical="center"/>
    </xf>
    <xf numFmtId="49" fontId="31" fillId="0" borderId="98" xfId="49" applyNumberFormat="1" applyFont="1" applyBorder="1" applyAlignment="1">
      <alignment horizontal="center" vertical="center"/>
    </xf>
    <xf numFmtId="49" fontId="31" fillId="0" borderId="96" xfId="49" applyNumberFormat="1" applyFont="1" applyBorder="1" applyAlignment="1">
      <alignment horizontal="center" vertical="center"/>
    </xf>
    <xf numFmtId="0" fontId="66" fillId="0" borderId="98" xfId="49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106" fillId="0" borderId="0" xfId="0" applyNumberFormat="1" applyFont="1" applyAlignment="1">
      <alignment horizontal="center" vertical="center"/>
    </xf>
    <xf numFmtId="49" fontId="106" fillId="0" borderId="0" xfId="0" applyNumberFormat="1" applyFont="1" applyAlignment="1">
      <alignment horizontal="left" vertical="center"/>
    </xf>
    <xf numFmtId="0" fontId="106" fillId="0" borderId="0" xfId="0" applyFont="1">
      <alignment vertical="center"/>
    </xf>
    <xf numFmtId="49" fontId="107" fillId="0" borderId="0" xfId="55" applyNumberFormat="1" applyFont="1" applyAlignment="1" applyProtection="1">
      <alignment horizontal="left" vertical="center"/>
    </xf>
    <xf numFmtId="0" fontId="75" fillId="3" borderId="99" xfId="51" applyFont="1" applyFill="1" applyBorder="1" applyAlignment="1" applyProtection="1">
      <alignment horizontal="center" vertical="center"/>
      <protection hidden="1"/>
    </xf>
    <xf numFmtId="0" fontId="60" fillId="7" borderId="100" xfId="51" applyFont="1" applyFill="1" applyBorder="1" applyAlignment="1" applyProtection="1">
      <alignment horizontal="center" vertical="center" wrapText="1"/>
      <protection hidden="1"/>
    </xf>
    <xf numFmtId="0" fontId="60" fillId="7" borderId="100" xfId="51" applyFont="1" applyFill="1" applyBorder="1" applyAlignment="1" applyProtection="1">
      <alignment horizontal="center" vertical="center"/>
      <protection hidden="1"/>
    </xf>
    <xf numFmtId="0" fontId="60" fillId="7" borderId="101" xfId="51" applyFont="1" applyFill="1" applyBorder="1" applyAlignment="1" applyProtection="1">
      <alignment horizontal="center" vertical="center"/>
      <protection hidden="1"/>
    </xf>
    <xf numFmtId="0" fontId="60" fillId="7" borderId="102" xfId="51" applyFont="1" applyFill="1" applyBorder="1" applyAlignment="1" applyProtection="1">
      <alignment horizontal="center" vertical="center" wrapText="1"/>
      <protection hidden="1"/>
    </xf>
    <xf numFmtId="0" fontId="60" fillId="7" borderId="103" xfId="51" applyFont="1" applyFill="1" applyBorder="1" applyAlignment="1" applyProtection="1">
      <alignment horizontal="center" vertical="center" wrapText="1"/>
      <protection hidden="1"/>
    </xf>
    <xf numFmtId="0" fontId="10" fillId="0" borderId="0" xfId="50" applyFont="1" applyFill="1" applyBorder="1" applyAlignment="1" applyProtection="1">
      <alignment horizontal="center" vertical="center"/>
      <protection hidden="1"/>
    </xf>
    <xf numFmtId="0" fontId="2" fillId="0" borderId="111" xfId="50" applyFill="1" applyBorder="1" applyAlignment="1" applyProtection="1">
      <alignment horizontal="left" vertical="center"/>
      <protection hidden="1"/>
    </xf>
    <xf numFmtId="0" fontId="2" fillId="0" borderId="112" xfId="50" applyFill="1" applyBorder="1" applyAlignment="1" applyProtection="1">
      <alignment horizontal="left" vertical="center"/>
      <protection hidden="1"/>
    </xf>
    <xf numFmtId="0" fontId="10" fillId="0" borderId="0" xfId="50" applyFont="1" applyFill="1" applyBorder="1" applyAlignment="1" applyProtection="1">
      <alignment horizontal="left" vertical="center" wrapText="1"/>
      <protection hidden="1"/>
    </xf>
    <xf numFmtId="0" fontId="2" fillId="0" borderId="3" xfId="50" applyFill="1" applyBorder="1" applyAlignment="1" applyProtection="1">
      <alignment horizontal="center" vertical="center"/>
      <protection hidden="1"/>
    </xf>
    <xf numFmtId="0" fontId="2" fillId="0" borderId="110" xfId="50" applyFill="1" applyBorder="1" applyAlignment="1" applyProtection="1">
      <alignment horizontal="center" vertical="center"/>
      <protection hidden="1"/>
    </xf>
    <xf numFmtId="0" fontId="10" fillId="0" borderId="0" xfId="50" applyFont="1" applyFill="1" applyBorder="1" applyAlignment="1" applyProtection="1">
      <alignment horizontal="center" vertical="center" wrapText="1"/>
      <protection hidden="1"/>
    </xf>
    <xf numFmtId="0" fontId="2" fillId="0" borderId="111" xfId="50" applyFill="1" applyBorder="1" applyAlignment="1" applyProtection="1">
      <alignment horizontal="center" vertical="center"/>
      <protection hidden="1"/>
    </xf>
    <xf numFmtId="0" fontId="2" fillId="0" borderId="112" xfId="50" applyFill="1" applyBorder="1" applyAlignment="1" applyProtection="1">
      <alignment horizontal="center" vertical="center"/>
      <protection hidden="1"/>
    </xf>
    <xf numFmtId="0" fontId="79" fillId="0" borderId="0" xfId="50" applyFont="1" applyFill="1" applyBorder="1" applyAlignment="1" applyProtection="1">
      <alignment horizontal="center" vertical="center"/>
      <protection hidden="1"/>
    </xf>
    <xf numFmtId="0" fontId="80" fillId="0" borderId="0" xfId="50" applyFont="1" applyFill="1" applyBorder="1" applyAlignment="1" applyProtection="1">
      <alignment horizontal="center" vertical="center"/>
      <protection hidden="1"/>
    </xf>
    <xf numFmtId="0" fontId="2" fillId="3" borderId="104" xfId="50" applyFill="1" applyBorder="1" applyAlignment="1" applyProtection="1">
      <alignment horizontal="center" vertical="center"/>
      <protection hidden="1"/>
    </xf>
    <xf numFmtId="0" fontId="2" fillId="3" borderId="105" xfId="50" applyFill="1" applyBorder="1" applyAlignment="1" applyProtection="1">
      <alignment horizontal="center" vertical="center"/>
      <protection hidden="1"/>
    </xf>
    <xf numFmtId="0" fontId="2" fillId="3" borderId="106" xfId="50" applyFill="1" applyBorder="1" applyAlignment="1" applyProtection="1">
      <alignment horizontal="center" vertical="center"/>
      <protection hidden="1"/>
    </xf>
    <xf numFmtId="0" fontId="2" fillId="3" borderId="107" xfId="50" applyFill="1" applyBorder="1" applyAlignment="1" applyProtection="1">
      <alignment horizontal="center" vertical="center"/>
      <protection hidden="1"/>
    </xf>
    <xf numFmtId="0" fontId="2" fillId="3" borderId="108" xfId="50" applyFill="1" applyBorder="1" applyAlignment="1" applyProtection="1">
      <alignment horizontal="center" vertical="center"/>
      <protection hidden="1"/>
    </xf>
    <xf numFmtId="0" fontId="2" fillId="3" borderId="109" xfId="50" applyFill="1" applyBorder="1" applyAlignment="1" applyProtection="1">
      <alignment horizontal="center" vertical="center"/>
      <protection hidden="1"/>
    </xf>
    <xf numFmtId="0" fontId="2" fillId="0" borderId="0" xfId="50" applyFill="1" applyBorder="1" applyAlignment="1" applyProtection="1">
      <alignment horizontal="center" vertical="center"/>
      <protection hidden="1"/>
    </xf>
    <xf numFmtId="0" fontId="2" fillId="0" borderId="11" xfId="50" applyFill="1" applyBorder="1" applyAlignment="1" applyProtection="1">
      <alignment horizontal="center" vertical="center"/>
      <protection hidden="1"/>
    </xf>
    <xf numFmtId="0" fontId="10" fillId="3" borderId="0" xfId="52" applyFont="1" applyFill="1" applyBorder="1" applyAlignment="1">
      <alignment horizontal="center" vertical="center"/>
    </xf>
    <xf numFmtId="0" fontId="11" fillId="3" borderId="110" xfId="53" applyFont="1" applyFill="1" applyBorder="1" applyAlignment="1">
      <alignment horizontal="center" vertical="center" wrapText="1"/>
    </xf>
    <xf numFmtId="0" fontId="11" fillId="3" borderId="11" xfId="53" applyFont="1" applyFill="1" applyBorder="1" applyAlignment="1">
      <alignment horizontal="center" vertical="center" wrapText="1"/>
    </xf>
    <xf numFmtId="0" fontId="12" fillId="3" borderId="3" xfId="53" applyFont="1" applyFill="1" applyBorder="1" applyAlignment="1">
      <alignment horizontal="center" vertical="center" wrapText="1"/>
    </xf>
    <xf numFmtId="0" fontId="7" fillId="3" borderId="3" xfId="52" applyFont="1" applyFill="1" applyBorder="1" applyAlignment="1">
      <alignment horizontal="center" vertical="center" wrapText="1"/>
    </xf>
    <xf numFmtId="0" fontId="7" fillId="3" borderId="3" xfId="52" applyFont="1" applyFill="1" applyBorder="1" applyAlignment="1">
      <alignment horizontal="center" vertical="center"/>
    </xf>
    <xf numFmtId="0" fontId="14" fillId="3" borderId="115" xfId="52" applyFont="1" applyFill="1" applyBorder="1" applyAlignment="1">
      <alignment horizontal="center" vertical="center"/>
    </xf>
    <xf numFmtId="0" fontId="14" fillId="3" borderId="116" xfId="52" applyFont="1" applyFill="1" applyBorder="1" applyAlignment="1">
      <alignment horizontal="center" vertical="center"/>
    </xf>
    <xf numFmtId="0" fontId="26" fillId="3" borderId="0" xfId="52" applyFont="1" applyFill="1" applyBorder="1" applyAlignment="1">
      <alignment horizontal="center" vertical="center"/>
    </xf>
    <xf numFmtId="0" fontId="18" fillId="5" borderId="14" xfId="53" applyFont="1" applyFill="1" applyBorder="1" applyAlignment="1">
      <alignment horizontal="center" vertical="center" wrapText="1"/>
    </xf>
    <xf numFmtId="0" fontId="18" fillId="5" borderId="19" xfId="53" applyFont="1" applyFill="1" applyBorder="1" applyAlignment="1">
      <alignment horizontal="center" vertical="center" wrapText="1"/>
    </xf>
    <xf numFmtId="0" fontId="18" fillId="5" borderId="60" xfId="53" applyFont="1" applyFill="1" applyBorder="1" applyAlignment="1">
      <alignment horizontal="center" vertical="center" wrapText="1"/>
    </xf>
    <xf numFmtId="0" fontId="18" fillId="5" borderId="2" xfId="53" applyFont="1" applyFill="1" applyBorder="1" applyAlignment="1">
      <alignment horizontal="center" vertical="center" wrapText="1"/>
    </xf>
    <xf numFmtId="0" fontId="18" fillId="5" borderId="24" xfId="53" applyFont="1" applyFill="1" applyBorder="1" applyAlignment="1">
      <alignment horizontal="center" vertical="center" wrapText="1"/>
    </xf>
    <xf numFmtId="0" fontId="18" fillId="5" borderId="4" xfId="53" applyFont="1" applyFill="1" applyBorder="1" applyAlignment="1">
      <alignment horizontal="center" vertical="center" wrapText="1"/>
    </xf>
    <xf numFmtId="0" fontId="6" fillId="0" borderId="113" xfId="52" applyFont="1" applyFill="1" applyBorder="1" applyAlignment="1" applyProtection="1">
      <alignment horizontal="center" vertical="center"/>
      <protection locked="0"/>
    </xf>
    <xf numFmtId="0" fontId="6" fillId="0" borderId="114" xfId="52" applyFont="1" applyFill="1" applyBorder="1" applyAlignment="1" applyProtection="1">
      <alignment horizontal="center" vertical="center"/>
      <protection locked="0"/>
    </xf>
    <xf numFmtId="0" fontId="8" fillId="0" borderId="0" xfId="52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 wrapText="1"/>
    </xf>
    <xf numFmtId="0" fontId="11" fillId="3" borderId="3" xfId="53" applyFont="1" applyFill="1" applyBorder="1" applyAlignment="1">
      <alignment horizontal="center" vertical="center" wrapText="1"/>
    </xf>
    <xf numFmtId="0" fontId="6" fillId="5" borderId="117" xfId="52" applyFont="1" applyFill="1" applyBorder="1" applyAlignment="1" applyProtection="1">
      <alignment horizontal="center" vertical="center"/>
      <protection locked="0"/>
    </xf>
    <xf numFmtId="0" fontId="6" fillId="5" borderId="118" xfId="52" applyFont="1" applyFill="1" applyBorder="1" applyAlignment="1" applyProtection="1">
      <alignment horizontal="center" vertical="center"/>
      <protection locked="0"/>
    </xf>
    <xf numFmtId="179" fontId="31" fillId="0" borderId="0" xfId="0" applyNumberFormat="1" applyFont="1" applyFill="1" applyAlignment="1">
      <alignment horizontal="left" vertical="center"/>
    </xf>
    <xf numFmtId="179" fontId="31" fillId="0" borderId="0" xfId="0" applyNumberFormat="1" applyFont="1" applyFill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right" vertical="center" wrapText="1"/>
    </xf>
    <xf numFmtId="0" fontId="36" fillId="0" borderId="0" xfId="0" applyFont="1" applyFill="1" applyBorder="1" applyAlignment="1">
      <alignment horizontal="right" vertical="center"/>
    </xf>
    <xf numFmtId="0" fontId="31" fillId="0" borderId="0" xfId="0" applyFont="1" applyFill="1" applyAlignment="1">
      <alignment horizontal="left" vertical="center"/>
    </xf>
    <xf numFmtId="0" fontId="49" fillId="3" borderId="23" xfId="0" applyFont="1" applyFill="1" applyBorder="1" applyAlignment="1">
      <alignment horizontal="left" vertical="center" textRotation="255"/>
    </xf>
    <xf numFmtId="0" fontId="45" fillId="3" borderId="31" xfId="0" applyFont="1" applyFill="1" applyBorder="1" applyAlignment="1">
      <alignment horizontal="center" vertical="center"/>
    </xf>
    <xf numFmtId="0" fontId="45" fillId="3" borderId="49" xfId="0" applyFont="1" applyFill="1" applyBorder="1" applyAlignment="1">
      <alignment horizontal="center" vertical="center"/>
    </xf>
    <xf numFmtId="0" fontId="45" fillId="3" borderId="29" xfId="0" applyFont="1" applyFill="1" applyBorder="1" applyAlignment="1">
      <alignment horizontal="center" vertical="center"/>
    </xf>
    <xf numFmtId="0" fontId="14" fillId="3" borderId="119" xfId="0" applyFont="1" applyFill="1" applyBorder="1" applyAlignment="1">
      <alignment horizontal="center" vertical="center"/>
    </xf>
    <xf numFmtId="0" fontId="14" fillId="3" borderId="39" xfId="0" applyFont="1" applyFill="1" applyBorder="1" applyAlignment="1">
      <alignment horizontal="center" vertical="center"/>
    </xf>
    <xf numFmtId="0" fontId="23" fillId="3" borderId="120" xfId="0" applyFont="1" applyFill="1" applyBorder="1" applyAlignment="1">
      <alignment horizontal="center" vertical="center"/>
    </xf>
    <xf numFmtId="0" fontId="14" fillId="3" borderId="34" xfId="0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right" vertical="center" textRotation="255"/>
    </xf>
    <xf numFmtId="0" fontId="31" fillId="0" borderId="4" xfId="0" applyFont="1" applyFill="1" applyBorder="1" applyAlignment="1">
      <alignment horizontal="center" vertical="center"/>
    </xf>
    <xf numFmtId="179" fontId="31" fillId="0" borderId="4" xfId="0" applyNumberFormat="1" applyFont="1" applyFill="1" applyBorder="1" applyAlignment="1">
      <alignment horizontal="center" vertical="center" wrapText="1"/>
    </xf>
    <xf numFmtId="179" fontId="31" fillId="0" borderId="4" xfId="0" applyNumberFormat="1" applyFont="1" applyFill="1" applyBorder="1" applyAlignment="1">
      <alignment horizontal="center" vertical="center"/>
    </xf>
    <xf numFmtId="0" fontId="31" fillId="0" borderId="60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24" xfId="0" applyFont="1" applyFill="1" applyBorder="1" applyAlignment="1">
      <alignment horizontal="center" vertical="center"/>
    </xf>
    <xf numFmtId="0" fontId="33" fillId="3" borderId="6" xfId="0" applyFont="1" applyFill="1" applyBorder="1" applyAlignment="1">
      <alignment horizontal="center" vertical="center"/>
    </xf>
    <xf numFmtId="0" fontId="33" fillId="3" borderId="0" xfId="0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horizontal="center" vertical="center"/>
    </xf>
    <xf numFmtId="0" fontId="31" fillId="0" borderId="19" xfId="0" applyFont="1" applyFill="1" applyBorder="1" applyAlignment="1">
      <alignment horizontal="center" vertical="center"/>
    </xf>
    <xf numFmtId="0" fontId="52" fillId="3" borderId="31" xfId="0" applyFont="1" applyFill="1" applyBorder="1" applyAlignment="1">
      <alignment horizontal="center" vertical="center"/>
    </xf>
    <xf numFmtId="0" fontId="52" fillId="3" borderId="49" xfId="0" applyFont="1" applyFill="1" applyBorder="1" applyAlignment="1">
      <alignment horizontal="center" vertical="center"/>
    </xf>
    <xf numFmtId="0" fontId="14" fillId="3" borderId="121" xfId="0" applyFont="1" applyFill="1" applyBorder="1" applyAlignment="1">
      <alignment horizontal="center" vertical="center"/>
    </xf>
    <xf numFmtId="0" fontId="52" fillId="3" borderId="29" xfId="0" applyFont="1" applyFill="1" applyBorder="1" applyAlignment="1">
      <alignment horizontal="center" vertical="center"/>
    </xf>
    <xf numFmtId="0" fontId="84" fillId="2" borderId="0" xfId="49" applyFont="1" applyFill="1" applyAlignment="1">
      <alignment horizontal="center" vertical="center" wrapText="1"/>
    </xf>
    <xf numFmtId="0" fontId="10" fillId="8" borderId="84" xfId="49" applyFont="1" applyFill="1" applyBorder="1" applyAlignment="1">
      <alignment horizontal="center" vertical="center" wrapText="1"/>
    </xf>
    <xf numFmtId="0" fontId="10" fillId="8" borderId="85" xfId="49" applyFont="1" applyFill="1" applyBorder="1" applyAlignment="1">
      <alignment horizontal="center" vertical="center" wrapText="1"/>
    </xf>
    <xf numFmtId="0" fontId="2" fillId="0" borderId="122" xfId="49" applyFill="1" applyBorder="1" applyAlignment="1">
      <alignment horizontal="center" vertical="center"/>
    </xf>
    <xf numFmtId="0" fontId="2" fillId="0" borderId="20" xfId="49" applyFont="1" applyFill="1" applyBorder="1" applyAlignment="1">
      <alignment horizontal="center" vertical="center"/>
    </xf>
    <xf numFmtId="0" fontId="2" fillId="0" borderId="95" xfId="49" applyFont="1" applyFill="1" applyBorder="1" applyAlignment="1">
      <alignment horizontal="center" vertical="center"/>
    </xf>
    <xf numFmtId="0" fontId="2" fillId="0" borderId="123" xfId="49" applyFont="1" applyFill="1" applyBorder="1" applyAlignment="1">
      <alignment vertical="center" wrapText="1"/>
    </xf>
    <xf numFmtId="0" fontId="30" fillId="5" borderId="0" xfId="49" applyFont="1" applyFill="1" applyAlignment="1">
      <alignment horizontal="center" vertical="center" wrapText="1"/>
    </xf>
    <xf numFmtId="0" fontId="30" fillId="5" borderId="124" xfId="49" applyFont="1" applyFill="1" applyBorder="1" applyAlignment="1">
      <alignment horizontal="center" vertical="center" wrapText="1"/>
    </xf>
    <xf numFmtId="0" fontId="84" fillId="7" borderId="0" xfId="49" applyFont="1" applyFill="1" applyAlignment="1">
      <alignment horizontal="center" vertical="center" wrapText="1"/>
    </xf>
    <xf numFmtId="0" fontId="84" fillId="7" borderId="124" xfId="49" applyFont="1" applyFill="1" applyBorder="1" applyAlignment="1">
      <alignment horizontal="center" vertical="center" wrapText="1"/>
    </xf>
    <xf numFmtId="0" fontId="85" fillId="10" borderId="125" xfId="49" applyFont="1" applyFill="1" applyBorder="1" applyAlignment="1">
      <alignment horizontal="center" vertical="center"/>
    </xf>
    <xf numFmtId="0" fontId="85" fillId="10" borderId="19" xfId="49" applyFont="1" applyFill="1" applyBorder="1" applyAlignment="1">
      <alignment horizontal="center" vertical="center"/>
    </xf>
    <xf numFmtId="0" fontId="1" fillId="7" borderId="88" xfId="49" applyFont="1" applyFill="1" applyBorder="1" applyAlignment="1">
      <alignment horizontal="center" vertical="center" wrapText="1"/>
    </xf>
    <xf numFmtId="0" fontId="2" fillId="0" borderId="126" xfId="49" applyBorder="1">
      <alignment vertical="center"/>
    </xf>
    <xf numFmtId="0" fontId="2" fillId="0" borderId="90" xfId="49" applyBorder="1">
      <alignment vertical="center"/>
    </xf>
    <xf numFmtId="0" fontId="31" fillId="7" borderId="88" xfId="49" applyFont="1" applyFill="1" applyBorder="1" applyAlignment="1">
      <alignment horizontal="center" vertical="center" wrapText="1"/>
    </xf>
    <xf numFmtId="0" fontId="86" fillId="10" borderId="60" xfId="49" applyFont="1" applyFill="1" applyBorder="1" applyAlignment="1" applyProtection="1">
      <alignment horizontal="center" vertical="center"/>
    </xf>
    <xf numFmtId="0" fontId="86" fillId="10" borderId="2" xfId="49" applyFont="1" applyFill="1" applyBorder="1" applyAlignment="1" applyProtection="1">
      <alignment horizontal="center" vertical="center"/>
    </xf>
    <xf numFmtId="0" fontId="86" fillId="10" borderId="91" xfId="49" applyFont="1" applyFill="1" applyBorder="1" applyAlignment="1" applyProtection="1">
      <alignment horizontal="center" vertical="center"/>
    </xf>
    <xf numFmtId="0" fontId="86" fillId="10" borderId="4" xfId="49" applyFont="1" applyFill="1" applyBorder="1" applyAlignment="1" applyProtection="1">
      <alignment horizontal="center" vertical="center"/>
    </xf>
    <xf numFmtId="0" fontId="84" fillId="18" borderId="0" xfId="49" applyFont="1" applyFill="1" applyAlignment="1">
      <alignment horizontal="center" vertical="center" wrapText="1"/>
    </xf>
    <xf numFmtId="0" fontId="84" fillId="13" borderId="84" xfId="49" applyFont="1" applyFill="1" applyBorder="1" applyAlignment="1">
      <alignment horizontal="center" vertical="center" wrapText="1"/>
    </xf>
    <xf numFmtId="0" fontId="84" fillId="13" borderId="85" xfId="49" applyFont="1" applyFill="1" applyBorder="1" applyAlignment="1">
      <alignment horizontal="center" vertical="center" wrapText="1"/>
    </xf>
    <xf numFmtId="0" fontId="1" fillId="0" borderId="127" xfId="49" applyFont="1" applyBorder="1" applyAlignment="1">
      <alignment horizontal="center" vertical="center" wrapText="1"/>
    </xf>
    <xf numFmtId="0" fontId="1" fillId="0" borderId="0" xfId="49" applyFont="1" applyBorder="1" applyAlignment="1">
      <alignment horizontal="center" vertical="center" wrapText="1"/>
    </xf>
    <xf numFmtId="0" fontId="1" fillId="0" borderId="128" xfId="49" applyFont="1" applyBorder="1" applyAlignment="1">
      <alignment horizontal="center" vertical="center" wrapText="1"/>
    </xf>
    <xf numFmtId="0" fontId="88" fillId="5" borderId="127" xfId="49" applyFont="1" applyFill="1" applyBorder="1" applyAlignment="1">
      <alignment horizontal="center" vertical="center" wrapText="1"/>
    </xf>
    <xf numFmtId="0" fontId="88" fillId="5" borderId="0" xfId="49" applyFont="1" applyFill="1" applyBorder="1" applyAlignment="1">
      <alignment horizontal="center" vertical="center" wrapText="1"/>
    </xf>
    <xf numFmtId="0" fontId="1" fillId="14" borderId="132" xfId="49" applyFont="1" applyFill="1" applyBorder="1" applyAlignment="1">
      <alignment horizontal="center" vertical="center" wrapText="1"/>
    </xf>
    <xf numFmtId="0" fontId="1" fillId="14" borderId="133" xfId="49" applyFont="1" applyFill="1" applyBorder="1" applyAlignment="1">
      <alignment horizontal="center" vertical="center" wrapText="1"/>
    </xf>
    <xf numFmtId="0" fontId="1" fillId="14" borderId="88" xfId="49" applyFont="1" applyFill="1" applyBorder="1" applyAlignment="1">
      <alignment horizontal="center" vertical="center" wrapText="1"/>
    </xf>
    <xf numFmtId="0" fontId="1" fillId="14" borderId="90" xfId="49" applyFont="1" applyFill="1" applyBorder="1" applyAlignment="1">
      <alignment horizontal="center" vertical="center" wrapText="1"/>
    </xf>
    <xf numFmtId="0" fontId="1" fillId="14" borderId="134" xfId="49" applyFont="1" applyFill="1" applyBorder="1" applyAlignment="1">
      <alignment horizontal="center" vertical="center" wrapText="1"/>
    </xf>
    <xf numFmtId="0" fontId="2" fillId="0" borderId="135" xfId="49" applyBorder="1" applyAlignment="1">
      <alignment horizontal="center" vertical="center" wrapText="1"/>
    </xf>
    <xf numFmtId="0" fontId="2" fillId="0" borderId="123" xfId="49" applyBorder="1" applyAlignment="1">
      <alignment horizontal="center" vertical="center" wrapText="1"/>
    </xf>
    <xf numFmtId="0" fontId="2" fillId="0" borderId="136" xfId="49" applyBorder="1" applyAlignment="1">
      <alignment horizontal="center" vertical="center" wrapText="1"/>
    </xf>
    <xf numFmtId="0" fontId="2" fillId="0" borderId="127" xfId="49" applyBorder="1" applyAlignment="1">
      <alignment horizontal="center" vertical="center" wrapText="1"/>
    </xf>
    <xf numFmtId="0" fontId="2" fillId="0" borderId="0" xfId="49" applyBorder="1" applyAlignment="1">
      <alignment horizontal="center" vertical="center" wrapText="1"/>
    </xf>
    <xf numFmtId="0" fontId="2" fillId="0" borderId="128" xfId="49" applyBorder="1" applyAlignment="1">
      <alignment horizontal="center" vertical="center" wrapText="1"/>
    </xf>
    <xf numFmtId="0" fontId="1" fillId="0" borderId="129" xfId="49" applyFont="1" applyBorder="1" applyAlignment="1">
      <alignment horizontal="center" vertical="center" wrapText="1"/>
    </xf>
    <xf numFmtId="0" fontId="1" fillId="0" borderId="130" xfId="49" applyFont="1" applyBorder="1" applyAlignment="1">
      <alignment horizontal="center" vertical="center" wrapText="1"/>
    </xf>
    <xf numFmtId="0" fontId="1" fillId="0" borderId="131" xfId="49" applyFont="1" applyBorder="1" applyAlignment="1">
      <alignment horizontal="center" vertical="center" wrapText="1"/>
    </xf>
    <xf numFmtId="0" fontId="90" fillId="0" borderId="127" xfId="49" applyFont="1" applyBorder="1" applyAlignment="1">
      <alignment horizontal="center" vertical="center" wrapText="1"/>
    </xf>
    <xf numFmtId="0" fontId="90" fillId="0" borderId="0" xfId="49" applyFont="1" applyBorder="1" applyAlignment="1">
      <alignment horizontal="center" vertical="center" wrapText="1"/>
    </xf>
    <xf numFmtId="0" fontId="90" fillId="0" borderId="128" xfId="49" applyFont="1" applyBorder="1" applyAlignment="1">
      <alignment horizontal="center" vertical="center" wrapText="1"/>
    </xf>
    <xf numFmtId="0" fontId="30" fillId="5" borderId="137" xfId="49" applyFont="1" applyFill="1" applyBorder="1" applyAlignment="1">
      <alignment horizontal="center" vertical="center" wrapText="1"/>
    </xf>
    <xf numFmtId="49" fontId="66" fillId="0" borderId="0" xfId="49" applyNumberFormat="1" applyFont="1" applyAlignment="1">
      <alignment horizontal="left" vertical="center"/>
    </xf>
    <xf numFmtId="0" fontId="2" fillId="0" borderId="137" xfId="49" applyFont="1" applyBorder="1" applyAlignment="1">
      <alignment horizontal="left" vertical="center"/>
    </xf>
    <xf numFmtId="0" fontId="2" fillId="16" borderId="14" xfId="49" applyFont="1" applyFill="1" applyBorder="1" applyAlignment="1">
      <alignment horizontal="center" vertical="center" wrapText="1"/>
    </xf>
    <xf numFmtId="0" fontId="2" fillId="16" borderId="138" xfId="49" applyFont="1" applyFill="1" applyBorder="1" applyAlignment="1">
      <alignment horizontal="center" vertical="center" wrapText="1"/>
    </xf>
    <xf numFmtId="0" fontId="2" fillId="16" borderId="60" xfId="49" applyFont="1" applyFill="1" applyBorder="1" applyAlignment="1">
      <alignment horizontal="center" vertical="center"/>
    </xf>
    <xf numFmtId="0" fontId="2" fillId="16" borderId="24" xfId="49" applyFont="1" applyFill="1" applyBorder="1" applyAlignment="1">
      <alignment horizontal="center" vertical="center"/>
    </xf>
    <xf numFmtId="0" fontId="2" fillId="16" borderId="60" xfId="49" applyFont="1" applyFill="1" applyBorder="1" applyAlignment="1">
      <alignment horizontal="center" vertical="center" wrapText="1"/>
    </xf>
    <xf numFmtId="0" fontId="2" fillId="16" borderId="24" xfId="49" applyFont="1" applyFill="1" applyBorder="1" applyAlignment="1">
      <alignment horizontal="center" vertical="center" wrapText="1"/>
    </xf>
    <xf numFmtId="49" fontId="31" fillId="0" borderId="20" xfId="49" applyNumberFormat="1" applyFont="1" applyBorder="1" applyAlignment="1">
      <alignment horizontal="left" vertical="center"/>
    </xf>
    <xf numFmtId="0" fontId="30" fillId="5" borderId="0" xfId="49" applyFont="1" applyFill="1" applyAlignment="1" applyProtection="1">
      <alignment horizontal="center" vertical="center" wrapText="1"/>
    </xf>
    <xf numFmtId="49" fontId="2" fillId="0" borderId="137" xfId="49" applyNumberFormat="1" applyFont="1" applyBorder="1" applyAlignment="1" applyProtection="1">
      <alignment horizontal="left" vertical="center"/>
      <protection locked="0"/>
    </xf>
    <xf numFmtId="49" fontId="97" fillId="3" borderId="14" xfId="49" applyNumberFormat="1" applyFont="1" applyFill="1" applyBorder="1" applyAlignment="1" applyProtection="1">
      <alignment horizontal="center" vertical="center" wrapText="1"/>
    </xf>
    <xf numFmtId="49" fontId="97" fillId="3" borderId="86" xfId="49" applyNumberFormat="1" applyFont="1" applyFill="1" applyBorder="1" applyAlignment="1" applyProtection="1">
      <alignment horizontal="center" vertical="center" wrapText="1"/>
    </xf>
    <xf numFmtId="49" fontId="1" fillId="3" borderId="14" xfId="49" applyNumberFormat="1" applyFont="1" applyFill="1" applyBorder="1" applyAlignment="1" applyProtection="1">
      <alignment horizontal="center" vertical="center" wrapText="1"/>
    </xf>
    <xf numFmtId="49" fontId="1" fillId="3" borderId="86" xfId="49" applyNumberFormat="1" applyFont="1" applyFill="1" applyBorder="1" applyAlignment="1" applyProtection="1">
      <alignment horizontal="center" vertical="center" wrapText="1"/>
    </xf>
    <xf numFmtId="49" fontId="66" fillId="0" borderId="0" xfId="49" applyNumberFormat="1" applyFont="1" applyAlignment="1" applyProtection="1">
      <alignment horizontal="left" vertical="center"/>
      <protection locked="0"/>
    </xf>
    <xf numFmtId="49" fontId="31" fillId="2" borderId="14" xfId="49" applyNumberFormat="1" applyFont="1" applyFill="1" applyBorder="1" applyAlignment="1" applyProtection="1">
      <alignment horizontal="center" vertical="center" wrapText="1"/>
    </xf>
    <xf numFmtId="49" fontId="31" fillId="2" borderId="86" xfId="49" applyNumberFormat="1" applyFont="1" applyFill="1" applyBorder="1" applyAlignment="1" applyProtection="1">
      <alignment horizontal="center" vertical="center" wrapText="1"/>
    </xf>
    <xf numFmtId="49" fontId="31" fillId="2" borderId="122" xfId="49" applyNumberFormat="1" applyFont="1" applyFill="1" applyBorder="1" applyAlignment="1" applyProtection="1">
      <alignment horizontal="center" vertical="center"/>
    </xf>
    <xf numFmtId="49" fontId="31" fillId="2" borderId="139" xfId="49" applyNumberFormat="1" applyFont="1" applyFill="1" applyBorder="1" applyAlignment="1" applyProtection="1">
      <alignment horizontal="center" vertical="center"/>
    </xf>
    <xf numFmtId="49" fontId="31" fillId="0" borderId="20" xfId="49" applyNumberFormat="1" applyFont="1" applyBorder="1" applyAlignment="1" applyProtection="1">
      <alignment horizontal="left" vertical="center"/>
      <protection locked="0"/>
    </xf>
    <xf numFmtId="49" fontId="84" fillId="0" borderId="137" xfId="49" applyNumberFormat="1" applyFont="1" applyBorder="1" applyAlignment="1">
      <alignment horizontal="left" vertical="center"/>
    </xf>
    <xf numFmtId="49" fontId="84" fillId="0" borderId="137" xfId="49" applyNumberFormat="1" applyFont="1" applyBorder="1" applyAlignment="1">
      <alignment horizontal="left" vertical="center" wrapText="1"/>
    </xf>
    <xf numFmtId="49" fontId="31" fillId="0" borderId="14" xfId="49" applyNumberFormat="1" applyFont="1" applyBorder="1" applyAlignment="1">
      <alignment horizontal="center" vertical="center" wrapText="1"/>
    </xf>
    <xf numFmtId="49" fontId="31" fillId="0" borderId="138" xfId="49" applyNumberFormat="1" applyFont="1" applyBorder="1" applyAlignment="1">
      <alignment horizontal="center" vertical="center" wrapText="1"/>
    </xf>
    <xf numFmtId="49" fontId="31" fillId="0" borderId="60" xfId="49" applyNumberFormat="1" applyFont="1" applyBorder="1" applyAlignment="1">
      <alignment horizontal="center" vertical="center" wrapText="1"/>
    </xf>
    <xf numFmtId="49" fontId="31" fillId="0" borderId="143" xfId="49" applyNumberFormat="1" applyFont="1" applyBorder="1" applyAlignment="1">
      <alignment horizontal="center" vertical="center" wrapText="1"/>
    </xf>
    <xf numFmtId="49" fontId="31" fillId="0" borderId="122" xfId="49" applyNumberFormat="1" applyFont="1" applyBorder="1" applyAlignment="1">
      <alignment horizontal="center" vertical="center" wrapText="1"/>
    </xf>
    <xf numFmtId="49" fontId="31" fillId="0" borderId="95" xfId="49" applyNumberFormat="1" applyFont="1" applyBorder="1" applyAlignment="1">
      <alignment horizontal="center" vertical="center" wrapText="1"/>
    </xf>
    <xf numFmtId="49" fontId="31" fillId="0" borderId="27" xfId="49" applyNumberFormat="1" applyFont="1" applyBorder="1" applyAlignment="1">
      <alignment horizontal="center" vertical="center" wrapText="1"/>
    </xf>
    <xf numFmtId="49" fontId="31" fillId="0" borderId="98" xfId="49" applyNumberFormat="1" applyFont="1" applyBorder="1" applyAlignment="1">
      <alignment horizontal="center" vertical="center" wrapText="1"/>
    </xf>
    <xf numFmtId="49" fontId="31" fillId="0" borderId="19" xfId="49" applyNumberFormat="1" applyFont="1" applyBorder="1" applyAlignment="1">
      <alignment horizontal="center" vertical="center" wrapText="1"/>
    </xf>
    <xf numFmtId="49" fontId="31" fillId="0" borderId="25" xfId="49" applyNumberFormat="1" applyFont="1" applyBorder="1" applyAlignment="1">
      <alignment horizontal="center" vertical="center" wrapText="1"/>
    </xf>
    <xf numFmtId="49" fontId="31" fillId="0" borderId="96" xfId="49" applyNumberFormat="1" applyFont="1" applyBorder="1" applyAlignment="1">
      <alignment horizontal="center" vertical="center" wrapText="1"/>
    </xf>
    <xf numFmtId="49" fontId="66" fillId="0" borderId="125" xfId="49" applyNumberFormat="1" applyFont="1" applyBorder="1" applyAlignment="1">
      <alignment horizontal="center" vertical="center"/>
    </xf>
    <xf numFmtId="49" fontId="66" fillId="0" borderId="86" xfId="49" applyNumberFormat="1" applyFont="1" applyBorder="1" applyAlignment="1">
      <alignment horizontal="center" vertical="center"/>
    </xf>
    <xf numFmtId="49" fontId="66" fillId="0" borderId="138" xfId="49" applyNumberFormat="1" applyFont="1" applyBorder="1" applyAlignment="1">
      <alignment horizontal="center" vertical="center"/>
    </xf>
    <xf numFmtId="49" fontId="66" fillId="0" borderId="19" xfId="49" applyNumberFormat="1" applyFont="1" applyBorder="1" applyAlignment="1">
      <alignment horizontal="center" vertical="center"/>
    </xf>
    <xf numFmtId="0" fontId="31" fillId="0" borderId="20" xfId="49" applyFont="1" applyBorder="1" applyAlignment="1">
      <alignment vertical="center"/>
    </xf>
    <xf numFmtId="0" fontId="66" fillId="0" borderId="0" xfId="49" applyFont="1" applyAlignment="1">
      <alignment vertical="center"/>
    </xf>
    <xf numFmtId="0" fontId="66" fillId="0" borderId="0" xfId="49" applyFont="1" applyAlignment="1">
      <alignment horizontal="left" vertical="center"/>
    </xf>
    <xf numFmtId="49" fontId="31" fillId="0" borderId="86" xfId="49" applyNumberFormat="1" applyFont="1" applyBorder="1" applyAlignment="1">
      <alignment horizontal="center" vertical="center" wrapText="1"/>
    </xf>
    <xf numFmtId="49" fontId="66" fillId="0" borderId="122" xfId="49" applyNumberFormat="1" applyFont="1" applyBorder="1" applyAlignment="1">
      <alignment horizontal="center" vertical="center" wrapText="1"/>
    </xf>
    <xf numFmtId="49" fontId="66" fillId="0" borderId="95" xfId="49" applyNumberFormat="1" applyFont="1" applyBorder="1" applyAlignment="1">
      <alignment horizontal="center" vertical="center" wrapText="1"/>
    </xf>
    <xf numFmtId="49" fontId="66" fillId="0" borderId="140" xfId="49" applyNumberFormat="1" applyFont="1" applyBorder="1" applyAlignment="1">
      <alignment horizontal="center" vertical="center" wrapText="1"/>
    </xf>
    <xf numFmtId="49" fontId="66" fillId="0" borderId="141" xfId="49" applyNumberFormat="1" applyFont="1" applyBorder="1" applyAlignment="1">
      <alignment horizontal="center" vertical="center" wrapText="1"/>
    </xf>
    <xf numFmtId="49" fontId="31" fillId="0" borderId="139" xfId="49" applyNumberFormat="1" applyFont="1" applyBorder="1" applyAlignment="1">
      <alignment horizontal="center" vertical="center" wrapText="1"/>
    </xf>
    <xf numFmtId="49" fontId="31" fillId="0" borderId="140" xfId="49" applyNumberFormat="1" applyFont="1" applyBorder="1" applyAlignment="1">
      <alignment horizontal="center" vertical="center" wrapText="1"/>
    </xf>
    <xf numFmtId="49" fontId="31" fillId="0" borderId="142" xfId="49" applyNumberFormat="1" applyFont="1" applyBorder="1" applyAlignment="1">
      <alignment horizontal="center" vertical="center" wrapText="1"/>
    </xf>
    <xf numFmtId="0" fontId="31" fillId="0" borderId="20" xfId="49" applyFont="1" applyBorder="1" applyAlignment="1">
      <alignment horizontal="left" vertical="center"/>
    </xf>
    <xf numFmtId="49" fontId="31" fillId="0" borderId="2" xfId="49" applyNumberFormat="1" applyFont="1" applyBorder="1" applyAlignment="1">
      <alignment horizontal="center" vertical="center" wrapText="1"/>
    </xf>
    <xf numFmtId="49" fontId="31" fillId="0" borderId="24" xfId="49" applyNumberFormat="1" applyFont="1" applyBorder="1" applyAlignment="1">
      <alignment horizontal="center" vertical="center" wrapText="1"/>
    </xf>
    <xf numFmtId="49" fontId="66" fillId="0" borderId="14" xfId="49" applyNumberFormat="1" applyFont="1" applyBorder="1" applyAlignment="1">
      <alignment horizontal="center" vertical="center"/>
    </xf>
    <xf numFmtId="49" fontId="31" fillId="0" borderId="14" xfId="49" applyNumberFormat="1" applyFont="1" applyBorder="1" applyAlignment="1">
      <alignment horizontal="center" vertical="center"/>
    </xf>
    <xf numFmtId="49" fontId="31" fillId="0" borderId="86" xfId="49" applyNumberFormat="1" applyFont="1" applyBorder="1" applyAlignment="1">
      <alignment horizontal="center" vertical="center"/>
    </xf>
    <xf numFmtId="49" fontId="31" fillId="0" borderId="138" xfId="49" applyNumberFormat="1" applyFont="1" applyBorder="1" applyAlignment="1">
      <alignment horizontal="center" vertical="center"/>
    </xf>
    <xf numFmtId="49" fontId="31" fillId="0" borderId="125" xfId="49" applyNumberFormat="1" applyFont="1" applyBorder="1" applyAlignment="1">
      <alignment horizontal="center" vertical="center"/>
    </xf>
    <xf numFmtId="49" fontId="31" fillId="0" borderId="125" xfId="49" applyNumberFormat="1" applyFont="1" applyBorder="1" applyAlignment="1">
      <alignment horizontal="center" vertical="center" wrapText="1"/>
    </xf>
    <xf numFmtId="0" fontId="84" fillId="0" borderId="137" xfId="49" applyFont="1" applyBorder="1" applyAlignment="1">
      <alignment horizontal="left" vertical="center"/>
    </xf>
    <xf numFmtId="0" fontId="31" fillId="0" borderId="60" xfId="49" applyFont="1" applyBorder="1" applyAlignment="1">
      <alignment horizontal="center" vertical="center"/>
    </xf>
    <xf numFmtId="0" fontId="31" fillId="0" borderId="143" xfId="49" applyFont="1" applyBorder="1" applyAlignment="1">
      <alignment horizontal="center" vertical="center"/>
    </xf>
    <xf numFmtId="0" fontId="31" fillId="0" borderId="144" xfId="49" applyFont="1" applyBorder="1" applyAlignment="1">
      <alignment horizontal="center" vertical="center"/>
    </xf>
    <xf numFmtId="0" fontId="31" fillId="0" borderId="2" xfId="49" applyFont="1" applyBorder="1" applyAlignment="1">
      <alignment horizontal="center" vertical="center"/>
    </xf>
    <xf numFmtId="0" fontId="31" fillId="0" borderId="24" xfId="49" applyFont="1" applyBorder="1" applyAlignment="1">
      <alignment horizontal="center" vertical="center"/>
    </xf>
    <xf numFmtId="0" fontId="31" fillId="0" borderId="14" xfId="49" applyFont="1" applyBorder="1" applyAlignment="1">
      <alignment horizontal="center" vertical="center" wrapText="1"/>
    </xf>
    <xf numFmtId="0" fontId="31" fillId="0" borderId="138" xfId="49" applyFont="1" applyBorder="1" applyAlignment="1">
      <alignment horizontal="center" vertical="center" wrapText="1"/>
    </xf>
    <xf numFmtId="0" fontId="31" fillId="0" borderId="20" xfId="49" applyFont="1" applyBorder="1" applyAlignment="1">
      <alignment horizontal="left"/>
    </xf>
  </cellXfs>
  <cellStyles count="78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lLevel_0" xfId="9"/>
    <cellStyle name="Comma [0]_ SG&amp;A Bridge " xfId="10"/>
    <cellStyle name="Comma [00]" xfId="11"/>
    <cellStyle name="Comma_ SG&amp;A Bridge " xfId="12"/>
    <cellStyle name="Currency [0]_ SG&amp;A Bridge " xfId="13"/>
    <cellStyle name="Currency [00]" xfId="14"/>
    <cellStyle name="Currency_ SG&amp;A Bridge " xfId="15"/>
    <cellStyle name="Date Short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Header1" xfId="22"/>
    <cellStyle name="Header2" xfId="23"/>
    <cellStyle name="Link Currency (0)" xfId="24"/>
    <cellStyle name="Link Currency (2)" xfId="25"/>
    <cellStyle name="Link Units (0)" xfId="26"/>
    <cellStyle name="Link Units (1)" xfId="27"/>
    <cellStyle name="Link Units (2)" xfId="28"/>
    <cellStyle name="Migliaia (0)" xfId="29"/>
    <cellStyle name="Normal_ SG&amp;A Bridge " xfId="30"/>
    <cellStyle name="Normal_Macro" xfId="31"/>
    <cellStyle name="Percent [0]" xfId="32"/>
    <cellStyle name="Percent [00]" xfId="33"/>
    <cellStyle name="Percent_#6 Temps &amp; Contractors" xfId="34"/>
    <cellStyle name="PrePop Currency (0)" xfId="35"/>
    <cellStyle name="PrePop Currency (2)" xfId="36"/>
    <cellStyle name="PrePop Units (0)" xfId="37"/>
    <cellStyle name="PrePop Units (1)" xfId="38"/>
    <cellStyle name="PrePop Units (2)" xfId="39"/>
    <cellStyle name="RowLevel_0" xfId="40"/>
    <cellStyle name="Text Indent A" xfId="41"/>
    <cellStyle name="Text Indent B" xfId="42"/>
    <cellStyle name="Text Indent C" xfId="43"/>
    <cellStyle name="Valuta (0)" xfId="44"/>
    <cellStyle name="む|靃0]_Revenuesy Lr L" xfId="45"/>
    <cellStyle name="む|靇Revenuenuesy L" xfId="46"/>
    <cellStyle name="捠壿 [0.00]_TABLE 3" xfId="47"/>
    <cellStyle name="捠壿_TABLE 3" xfId="48"/>
    <cellStyle name="常规" xfId="0" builtinId="0"/>
    <cellStyle name="常规 2" xfId="49"/>
    <cellStyle name="常规 3" xfId="50"/>
    <cellStyle name="常规 4" xfId="51"/>
    <cellStyle name="常规_□造价师工作手册" xfId="52"/>
    <cellStyle name="常规_Sheet1" xfId="53"/>
    <cellStyle name="常规_防破解文件模板" xfId="54"/>
    <cellStyle name="超链接" xfId="55" builtinId="8"/>
    <cellStyle name="分级显示行_1_BINV" xfId="56"/>
    <cellStyle name="分级显示列_1_BINV" xfId="57"/>
    <cellStyle name="霓付 [0]_97MBO" xfId="58"/>
    <cellStyle name="霓付_97MBO" xfId="59"/>
    <cellStyle name="烹拳 [0]_97MBO" xfId="60"/>
    <cellStyle name="烹拳_97MBO" xfId="61"/>
    <cellStyle name="普通_ 白土" xfId="62"/>
    <cellStyle name="千分位[0]_ 白土" xfId="63"/>
    <cellStyle name="千分位_ 白土" xfId="64"/>
    <cellStyle name="千位[0]_943" xfId="65"/>
    <cellStyle name="千位_943" xfId="66"/>
    <cellStyle name="钎霖_laroux" xfId="67"/>
    <cellStyle name="数字单元格" xfId="68"/>
    <cellStyle name="样式 1" xfId="69"/>
    <cellStyle name="昗弨_FWBS1100" xfId="70"/>
    <cellStyle name="寘嬫愗傝 [0.00]_RFP003B" xfId="71"/>
    <cellStyle name="寘嬫愗傝_Table5" xfId="72"/>
    <cellStyle name="콤마 [0]_BOILER-CO1" xfId="73"/>
    <cellStyle name="콤마_BOILER-CO1" xfId="74"/>
    <cellStyle name="통화 [0]_BOILER-CO1" xfId="75"/>
    <cellStyle name="통화_BOILER-CO1" xfId="76"/>
    <cellStyle name="표준_0N-HANDLING 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22" fmlaLink="$AB$5" fmlaRange="$AC$9:$AC$37" sel="25" val="0"/>
</file>

<file path=xl/ctrlProps/ctrlProp10.xml><?xml version="1.0" encoding="utf-8"?>
<formControlPr xmlns="http://schemas.microsoft.com/office/spreadsheetml/2009/9/main" objectType="Radio" checked="Checked" firstButton="1" fmlaLink="$AA$1" lockText="1"/>
</file>

<file path=xl/ctrlProps/ctrlProp11.xml><?xml version="1.0" encoding="utf-8"?>
<formControlPr xmlns="http://schemas.microsoft.com/office/spreadsheetml/2009/9/main" objectType="Radio" lockText="1"/>
</file>

<file path=xl/ctrlProps/ctrlProp12.xml><?xml version="1.0" encoding="utf-8"?>
<formControlPr xmlns="http://schemas.microsoft.com/office/spreadsheetml/2009/9/main" objectType="GBox"/>
</file>

<file path=xl/ctrlProps/ctrlProp13.xml><?xml version="1.0" encoding="utf-8"?>
<formControlPr xmlns="http://schemas.microsoft.com/office/spreadsheetml/2009/9/main" objectType="Radio" checked="Checked" firstButton="1" fmlaLink="$Z$1" lockText="1"/>
</file>

<file path=xl/ctrlProps/ctrlProp14.xml><?xml version="1.0" encoding="utf-8"?>
<formControlPr xmlns="http://schemas.microsoft.com/office/spreadsheetml/2009/9/main" objectType="Radio" lockText="1"/>
</file>

<file path=xl/ctrlProps/ctrlProp15.xml><?xml version="1.0" encoding="utf-8"?>
<formControlPr xmlns="http://schemas.microsoft.com/office/spreadsheetml/2009/9/main" objectType="Drop" dropStyle="combo" dx="22" fmlaLink="$CA$3" fmlaRange="$CB$5:$CB$15" sel="3" val="0"/>
</file>

<file path=xl/ctrlProps/ctrlProp16.xml><?xml version="1.0" encoding="utf-8"?>
<formControlPr xmlns="http://schemas.microsoft.com/office/spreadsheetml/2009/9/main" objectType="Drop" dropStyle="combo" dx="22" fmlaLink="$BN$3" fmlaRange="$BO$5:$BO$49" sel="37" val="34"/>
</file>

<file path=xl/ctrlProps/ctrlProp17.xml><?xml version="1.0" encoding="utf-8"?>
<formControlPr xmlns="http://schemas.microsoft.com/office/spreadsheetml/2009/9/main" objectType="Drop" dropStyle="combo" dx="22" fmlaLink="$BA$3" fmlaRange="$BB$5:$BB$45" sel="35" val="33"/>
</file>

<file path=xl/ctrlProps/ctrlProp18.xml><?xml version="1.0" encoding="utf-8"?>
<formControlPr xmlns="http://schemas.microsoft.com/office/spreadsheetml/2009/9/main" objectType="Drop" dropStyle="combo" dx="22" fmlaLink="$AN$3" fmlaRange="$AO$5:$AO$75" sel="68" val="63"/>
</file>

<file path=xl/ctrlProps/ctrlProp19.xml><?xml version="1.0" encoding="utf-8"?>
<formControlPr xmlns="http://schemas.microsoft.com/office/spreadsheetml/2009/9/main" objectType="Drop" dropStyle="combo" dx="22" fmlaLink="$AA$3" fmlaRange="$AB$5:$AB$118" sel="54" val="50"/>
</file>

<file path=xl/ctrlProps/ctrlProp2.xml><?xml version="1.0" encoding="utf-8"?>
<formControlPr xmlns="http://schemas.microsoft.com/office/spreadsheetml/2009/9/main" objectType="Drop" dropStyle="combo" dx="22" fmlaLink="$BF$5" fmlaRange="$BG$9:$BG$35" sel="27" val="0"/>
</file>

<file path=xl/ctrlProps/ctrlProp20.xml><?xml version="1.0" encoding="utf-8"?>
<formControlPr xmlns="http://schemas.microsoft.com/office/spreadsheetml/2009/9/main" objectType="Drop" dropStyle="combo" dx="22" fmlaLink="$AA$3" fmlaRange="$AB$5:$AB$109" sel="7" val="4"/>
</file>

<file path=xl/ctrlProps/ctrlProp21.xml><?xml version="1.0" encoding="utf-8"?>
<formControlPr xmlns="http://schemas.microsoft.com/office/spreadsheetml/2009/9/main" objectType="Drop" dropStyle="combo" dx="22" fmlaLink="$AK$3" fmlaRange="$AL$5:$AL$28" sel="12" val="8"/>
</file>

<file path=xl/ctrlProps/ctrlProp22.xml><?xml version="1.0" encoding="utf-8"?>
<formControlPr xmlns="http://schemas.microsoft.com/office/spreadsheetml/2009/9/main" objectType="Drop" dropStyle="combo" dx="22" fmlaLink="$BG$3" fmlaRange="$BH$5:$BH$22" sel="14" val="10"/>
</file>

<file path=xl/ctrlProps/ctrlProp23.xml><?xml version="1.0" encoding="utf-8"?>
<formControlPr xmlns="http://schemas.microsoft.com/office/spreadsheetml/2009/9/main" objectType="GBox"/>
</file>

<file path=xl/ctrlProps/ctrlProp24.xml><?xml version="1.0" encoding="utf-8"?>
<formControlPr xmlns="http://schemas.microsoft.com/office/spreadsheetml/2009/9/main" objectType="Radio" checked="Checked" firstButton="1" fmlaLink="$Z$1" lockText="1"/>
</file>

<file path=xl/ctrlProps/ctrlProp25.xml><?xml version="1.0" encoding="utf-8"?>
<formControlPr xmlns="http://schemas.microsoft.com/office/spreadsheetml/2009/9/main" objectType="Radio" lockText="1"/>
</file>

<file path=xl/ctrlProps/ctrlProp26.xml><?xml version="1.0" encoding="utf-8"?>
<formControlPr xmlns="http://schemas.microsoft.com/office/spreadsheetml/2009/9/main" objectType="Drop" dropStyle="combo" dx="22" fmlaLink="$AV$3" fmlaRange="$AW$5:$AW$17" sel="10" val="5"/>
</file>

<file path=xl/ctrlProps/ctrlProp3.xml><?xml version="1.0" encoding="utf-8"?>
<formControlPr xmlns="http://schemas.microsoft.com/office/spreadsheetml/2009/9/main" objectType="Drop" dropStyle="combo" dx="22" fmlaLink="$AL$5" fmlaRange="$AM$9:$AM$22" sel="11" val="6"/>
</file>

<file path=xl/ctrlProps/ctrlProp4.xml><?xml version="1.0" encoding="utf-8"?>
<formControlPr xmlns="http://schemas.microsoft.com/office/spreadsheetml/2009/9/main" objectType="Drop" dropStyle="combo" dx="22" fmlaLink="$AV$5" fmlaRange="$AW$9:$AW$56" sel="48" val="0"/>
</file>

<file path=xl/ctrlProps/ctrlProp5.xml><?xml version="1.0" encoding="utf-8"?>
<formControlPr xmlns="http://schemas.microsoft.com/office/spreadsheetml/2009/9/main" objectType="Radio" firstButton="1" fmlaLink="$AA$1" lockText="1"/>
</file>

<file path=xl/ctrlProps/ctrlProp6.xml><?xml version="1.0" encoding="utf-8"?>
<formControlPr xmlns="http://schemas.microsoft.com/office/spreadsheetml/2009/9/main" objectType="Radio" checked="Checked" lockText="1"/>
</file>

<file path=xl/ctrlProps/ctrlProp7.xml><?xml version="1.0" encoding="utf-8"?>
<formControlPr xmlns="http://schemas.microsoft.com/office/spreadsheetml/2009/9/main" objectType="Drop" dropStyle="combo" dx="22" fmlaLink="$AB$5" fmlaRange="$AC$9:$AC$27" sel="16" val="11"/>
</file>

<file path=xl/ctrlProps/ctrlProp8.xml><?xml version="1.0" encoding="utf-8"?>
<formControlPr xmlns="http://schemas.microsoft.com/office/spreadsheetml/2009/9/main" objectType="Drop" dropStyle="combo" dx="22" fmlaLink="$AL$5" fmlaRange="$AM$9:$AM$22" sel="12" val="6"/>
</file>

<file path=xl/ctrlProps/ctrlProp9.xml><?xml version="1.0" encoding="utf-8"?>
<formControlPr xmlns="http://schemas.microsoft.com/office/spreadsheetml/2009/9/main" objectType="Drop" dropStyle="combo" dx="22" fmlaLink="$AV$5" fmlaRange="$AW$9:$AW$42" sel="27" val="26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14.png"/><Relationship Id="rId1" Type="http://schemas.openxmlformats.org/officeDocument/2006/relationships/image" Target="../media/image13.png"/><Relationship Id="rId4" Type="http://schemas.openxmlformats.org/officeDocument/2006/relationships/image" Target="../media/image1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571500</xdr:colOff>
      <xdr:row>9</xdr:row>
      <xdr:rowOff>0</xdr:rowOff>
    </xdr:from>
    <xdr:to>
      <xdr:col>8</xdr:col>
      <xdr:colOff>571500</xdr:colOff>
      <xdr:row>9</xdr:row>
      <xdr:rowOff>0</xdr:rowOff>
    </xdr:to>
    <xdr:sp macro="" textlink="">
      <xdr:nvSpPr>
        <xdr:cNvPr id="7200" name="Line 8"/>
        <xdr:cNvSpPr>
          <a:spLocks noChangeShapeType="1"/>
        </xdr:cNvSpPr>
      </xdr:nvSpPr>
      <xdr:spPr bwMode="auto">
        <a:xfrm>
          <a:off x="8372475" y="437197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</xdr:col>
      <xdr:colOff>704850</xdr:colOff>
      <xdr:row>1</xdr:row>
      <xdr:rowOff>304800</xdr:rowOff>
    </xdr:from>
    <xdr:to>
      <xdr:col>8</xdr:col>
      <xdr:colOff>485775</xdr:colOff>
      <xdr:row>2</xdr:row>
      <xdr:rowOff>57150</xdr:rowOff>
    </xdr:to>
    <xdr:pic>
      <xdr:nvPicPr>
        <xdr:cNvPr id="7201" name="图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847725"/>
          <a:ext cx="54673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1304925</xdr:colOff>
      <xdr:row>3</xdr:row>
      <xdr:rowOff>95250</xdr:rowOff>
    </xdr:from>
    <xdr:to>
      <xdr:col>4</xdr:col>
      <xdr:colOff>85725</xdr:colOff>
      <xdr:row>4</xdr:row>
      <xdr:rowOff>200025</xdr:rowOff>
    </xdr:to>
    <xdr:grpSp>
      <xdr:nvGrpSpPr>
        <xdr:cNvPr id="9112" name="Group 1"/>
        <xdr:cNvGrpSpPr>
          <a:grpSpLocks noChangeAspect="1"/>
        </xdr:cNvGrpSpPr>
      </xdr:nvGrpSpPr>
      <xdr:grpSpPr bwMode="auto">
        <a:xfrm>
          <a:off x="4829175" y="1123950"/>
          <a:ext cx="609600" cy="390525"/>
          <a:chOff x="670" y="291"/>
          <a:chExt cx="64" cy="41"/>
        </a:xfrm>
      </xdr:grpSpPr>
      <xdr:sp macro="" textlink="">
        <xdr:nvSpPr>
          <xdr:cNvPr id="9190" name="AutoShape 2" descr="宽上对角线"/>
          <xdr:cNvSpPr>
            <a:spLocks noChangeAspect="1" noChangeArrowheads="1"/>
          </xdr:cNvSpPr>
        </xdr:nvSpPr>
        <xdr:spPr bwMode="auto">
          <a:xfrm>
            <a:off x="670" y="295"/>
            <a:ext cx="37" cy="37"/>
          </a:xfrm>
          <a:prstGeom prst="roundRect">
            <a:avLst>
              <a:gd name="adj" fmla="val 16667"/>
            </a:avLst>
          </a:prstGeom>
          <a:pattFill prst="wdUpDiag">
            <a:fgClr>
              <a:srgbClr val="000000"/>
            </a:fgClr>
            <a:bgClr>
              <a:srgbClr val="FFFFFF"/>
            </a:bgClr>
          </a:patt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" name="Text Box 3"/>
          <xdr:cNvSpPr txBox="1">
            <a:spLocks noChangeAspect="1" noChangeArrowheads="1"/>
          </xdr:cNvSpPr>
        </xdr:nvSpPr>
        <xdr:spPr bwMode="auto">
          <a:xfrm>
            <a:off x="670" y="291"/>
            <a:ext cx="24" cy="2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FF" mc:Ignorable="a14" a14:legacySpreadsheetColorIndex="12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zh-CN" sz="1000" b="0" i="0" u="none" strike="noStrike" baseline="0">
                <a:solidFill>
                  <a:srgbClr val="FF0000"/>
                </a:solidFill>
                <a:latin typeface="宋体"/>
                <a:ea typeface="宋体"/>
              </a:rPr>
              <a:t>r</a:t>
            </a:r>
          </a:p>
        </xdr:txBody>
      </xdr:sp>
      <xdr:sp macro="" textlink="">
        <xdr:nvSpPr>
          <xdr:cNvPr id="5" name="Text Box 4"/>
          <xdr:cNvSpPr txBox="1">
            <a:spLocks noChangeAspect="1" noChangeArrowheads="1"/>
          </xdr:cNvSpPr>
        </xdr:nvSpPr>
        <xdr:spPr bwMode="auto">
          <a:xfrm>
            <a:off x="710" y="301"/>
            <a:ext cx="24" cy="2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FF" mc:Ignorable="a14" a14:legacySpreadsheetColorIndex="12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zh-CN" sz="1000" b="0" i="0" u="none" strike="noStrike" baseline="0">
                <a:solidFill>
                  <a:srgbClr val="FF0000"/>
                </a:solidFill>
                <a:latin typeface="宋体"/>
                <a:ea typeface="宋体"/>
              </a:rPr>
              <a:t>a</a:t>
            </a:r>
          </a:p>
        </xdr:txBody>
      </xdr:sp>
    </xdr:grpSp>
    <xdr:clientData/>
  </xdr:twoCellAnchor>
  <xdr:twoCellAnchor editAs="oneCell">
    <xdr:from>
      <xdr:col>3</xdr:col>
      <xdr:colOff>1114425</xdr:colOff>
      <xdr:row>5</xdr:row>
      <xdr:rowOff>95250</xdr:rowOff>
    </xdr:from>
    <xdr:to>
      <xdr:col>4</xdr:col>
      <xdr:colOff>219075</xdr:colOff>
      <xdr:row>6</xdr:row>
      <xdr:rowOff>219075</xdr:rowOff>
    </xdr:to>
    <xdr:grpSp>
      <xdr:nvGrpSpPr>
        <xdr:cNvPr id="9113" name="Group 5"/>
        <xdr:cNvGrpSpPr>
          <a:grpSpLocks/>
        </xdr:cNvGrpSpPr>
      </xdr:nvGrpSpPr>
      <xdr:grpSpPr bwMode="auto">
        <a:xfrm>
          <a:off x="4638675" y="1695450"/>
          <a:ext cx="933450" cy="409575"/>
          <a:chOff x="326" y="205"/>
          <a:chExt cx="97" cy="43"/>
        </a:xfrm>
      </xdr:grpSpPr>
      <xdr:sp macro="" textlink="">
        <xdr:nvSpPr>
          <xdr:cNvPr id="9186" name="AutoShape 6" descr="宽上对角线"/>
          <xdr:cNvSpPr>
            <a:spLocks noChangeAspect="1" noChangeArrowheads="1"/>
          </xdr:cNvSpPr>
        </xdr:nvSpPr>
        <xdr:spPr bwMode="auto">
          <a:xfrm>
            <a:off x="336" y="219"/>
            <a:ext cx="65" cy="14"/>
          </a:xfrm>
          <a:prstGeom prst="roundRect">
            <a:avLst>
              <a:gd name="adj" fmla="val 16667"/>
            </a:avLst>
          </a:prstGeom>
          <a:pattFill prst="wdUpDiag">
            <a:fgClr>
              <a:srgbClr val="000000"/>
            </a:fgClr>
            <a:bgClr>
              <a:srgbClr val="FFFFFF"/>
            </a:bgClr>
          </a:patt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" name="Text Box 7"/>
          <xdr:cNvSpPr txBox="1">
            <a:spLocks noChangeAspect="1" noChangeArrowheads="1"/>
          </xdr:cNvSpPr>
        </xdr:nvSpPr>
        <xdr:spPr bwMode="auto">
          <a:xfrm>
            <a:off x="326" y="205"/>
            <a:ext cx="9" cy="1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FF" mc:Ignorable="a14" a14:legacySpreadsheetColorIndex="12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1000" b="0" i="0" u="none" strike="noStrike" baseline="0">
                <a:solidFill>
                  <a:srgbClr val="FF0000"/>
                </a:solidFill>
                <a:latin typeface="宋体"/>
                <a:ea typeface="宋体"/>
              </a:rPr>
              <a:t>r</a:t>
            </a:r>
          </a:p>
        </xdr:txBody>
      </xdr:sp>
      <xdr:sp macro="" textlink="">
        <xdr:nvSpPr>
          <xdr:cNvPr id="9" name="Text Box 8"/>
          <xdr:cNvSpPr txBox="1">
            <a:spLocks noChangeAspect="1" noChangeArrowheads="1"/>
          </xdr:cNvSpPr>
        </xdr:nvSpPr>
        <xdr:spPr bwMode="auto">
          <a:xfrm>
            <a:off x="359" y="229"/>
            <a:ext cx="28" cy="1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FF" mc:Ignorable="a14" a14:legacySpreadsheetColorIndex="12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zh-CN" sz="1000" b="0" i="0" u="none" strike="noStrike" baseline="0">
                <a:solidFill>
                  <a:srgbClr val="FF0000"/>
                </a:solidFill>
                <a:latin typeface="宋体"/>
                <a:ea typeface="宋体"/>
              </a:rPr>
              <a:t>a</a:t>
            </a:r>
          </a:p>
        </xdr:txBody>
      </xdr:sp>
      <xdr:sp macro="" textlink="">
        <xdr:nvSpPr>
          <xdr:cNvPr id="10" name="Text Box 9"/>
          <xdr:cNvSpPr txBox="1">
            <a:spLocks noChangeAspect="1" noChangeArrowheads="1"/>
          </xdr:cNvSpPr>
        </xdr:nvSpPr>
        <xdr:spPr bwMode="auto">
          <a:xfrm>
            <a:off x="401" y="218"/>
            <a:ext cx="22" cy="1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FF" mc:Ignorable="a14" a14:legacySpreadsheetColorIndex="12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l-GR" altLang="zh-CN" sz="1000" b="0" i="0" u="none" strike="noStrike" baseline="0">
                <a:solidFill>
                  <a:srgbClr val="FF0000"/>
                </a:solidFill>
                <a:ea typeface="宋体"/>
              </a:rPr>
              <a:t>δ</a:t>
            </a:r>
          </a:p>
        </xdr:txBody>
      </xdr:sp>
    </xdr:grpSp>
    <xdr:clientData/>
  </xdr:twoCellAnchor>
  <xdr:twoCellAnchor editAs="oneCell">
    <xdr:from>
      <xdr:col>3</xdr:col>
      <xdr:colOff>666750</xdr:colOff>
      <xdr:row>8</xdr:row>
      <xdr:rowOff>238125</xdr:rowOff>
    </xdr:from>
    <xdr:to>
      <xdr:col>3</xdr:col>
      <xdr:colOff>1276350</xdr:colOff>
      <xdr:row>11</xdr:row>
      <xdr:rowOff>9525</xdr:rowOff>
    </xdr:to>
    <xdr:grpSp>
      <xdr:nvGrpSpPr>
        <xdr:cNvPr id="9114" name="Group 10"/>
        <xdr:cNvGrpSpPr>
          <a:grpSpLocks/>
        </xdr:cNvGrpSpPr>
      </xdr:nvGrpSpPr>
      <xdr:grpSpPr bwMode="auto">
        <a:xfrm>
          <a:off x="4191000" y="2695575"/>
          <a:ext cx="609600" cy="800100"/>
          <a:chOff x="442" y="283"/>
          <a:chExt cx="64" cy="84"/>
        </a:xfrm>
      </xdr:grpSpPr>
      <xdr:sp macro="" textlink="">
        <xdr:nvSpPr>
          <xdr:cNvPr id="9180" name="Freeform 11" descr="宽上对角线"/>
          <xdr:cNvSpPr>
            <a:spLocks noChangeAspect="1"/>
          </xdr:cNvSpPr>
        </xdr:nvSpPr>
        <xdr:spPr bwMode="auto">
          <a:xfrm rot="-5400000">
            <a:off x="452" y="305"/>
            <a:ext cx="50" cy="38"/>
          </a:xfrm>
          <a:custGeom>
            <a:avLst/>
            <a:gdLst>
              <a:gd name="T0" fmla="*/ 0 w 53"/>
              <a:gd name="T1" fmla="*/ 0 h 43"/>
              <a:gd name="T2" fmla="*/ 0 w 53"/>
              <a:gd name="T3" fmla="*/ 4 h 43"/>
              <a:gd name="T4" fmla="*/ 8 w 53"/>
              <a:gd name="T5" fmla="*/ 4 h 43"/>
              <a:gd name="T6" fmla="*/ 8 w 53"/>
              <a:gd name="T7" fmla="*/ 4 h 43"/>
              <a:gd name="T8" fmla="*/ 8 w 53"/>
              <a:gd name="T9" fmla="*/ 4 h 43"/>
              <a:gd name="T10" fmla="*/ 8 w 53"/>
              <a:gd name="T11" fmla="*/ 4 h 43"/>
              <a:gd name="T12" fmla="*/ 8 w 53"/>
              <a:gd name="T13" fmla="*/ 4 h 43"/>
              <a:gd name="T14" fmla="*/ 8 w 53"/>
              <a:gd name="T15" fmla="*/ 4 h 43"/>
              <a:gd name="T16" fmla="*/ 7 w 53"/>
              <a:gd name="T17" fmla="*/ 4 h 43"/>
              <a:gd name="T18" fmla="*/ 7 w 53"/>
              <a:gd name="T19" fmla="*/ 3 h 43"/>
              <a:gd name="T20" fmla="*/ 6 w 53"/>
              <a:gd name="T21" fmla="*/ 1 h 43"/>
              <a:gd name="T22" fmla="*/ 3 w 53"/>
              <a:gd name="T23" fmla="*/ 0 h 43"/>
              <a:gd name="T24" fmla="*/ 0 w 53"/>
              <a:gd name="T25" fmla="*/ 0 h 43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0" t="0" r="r" b="b"/>
            <a:pathLst>
              <a:path w="53" h="43">
                <a:moveTo>
                  <a:pt x="0" y="0"/>
                </a:moveTo>
                <a:lnTo>
                  <a:pt x="0" y="43"/>
                </a:lnTo>
                <a:lnTo>
                  <a:pt x="53" y="43"/>
                </a:lnTo>
                <a:lnTo>
                  <a:pt x="53" y="39"/>
                </a:lnTo>
                <a:lnTo>
                  <a:pt x="52" y="37"/>
                </a:lnTo>
                <a:lnTo>
                  <a:pt x="49" y="36"/>
                </a:lnTo>
                <a:lnTo>
                  <a:pt x="12" y="36"/>
                </a:lnTo>
                <a:lnTo>
                  <a:pt x="9" y="35"/>
                </a:lnTo>
                <a:lnTo>
                  <a:pt x="7" y="33"/>
                </a:lnTo>
                <a:lnTo>
                  <a:pt x="7" y="3"/>
                </a:lnTo>
                <a:lnTo>
                  <a:pt x="6" y="1"/>
                </a:lnTo>
                <a:lnTo>
                  <a:pt x="3" y="0"/>
                </a:lnTo>
                <a:lnTo>
                  <a:pt x="0" y="0"/>
                </a:lnTo>
                <a:close/>
              </a:path>
            </a:pathLst>
          </a:custGeom>
          <a:pattFill prst="wdUpDiag">
            <a:fgClr>
              <a:srgbClr val="000000"/>
            </a:fgClr>
            <a:bgClr>
              <a:srgbClr val="FFFFFF"/>
            </a:bgClr>
          </a:pattFill>
          <a:ln w="317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" name="Text Box 12"/>
          <xdr:cNvSpPr txBox="1">
            <a:spLocks noChangeAspect="1" noChangeArrowheads="1"/>
          </xdr:cNvSpPr>
        </xdr:nvSpPr>
        <xdr:spPr bwMode="auto">
          <a:xfrm>
            <a:off x="442" y="337"/>
            <a:ext cx="9" cy="1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FF" mc:Ignorable="a14" a14:legacySpreadsheetColorIndex="12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1000" b="0" i="0" u="none" strike="noStrike" baseline="0">
                <a:solidFill>
                  <a:srgbClr val="FF0000"/>
                </a:solidFill>
                <a:latin typeface="宋体"/>
                <a:ea typeface="宋体"/>
              </a:rPr>
              <a:t>d</a:t>
            </a:r>
          </a:p>
        </xdr:txBody>
      </xdr:sp>
      <xdr:sp macro="" textlink="">
        <xdr:nvSpPr>
          <xdr:cNvPr id="14" name="Text Box 13"/>
          <xdr:cNvSpPr txBox="1">
            <a:spLocks noChangeAspect="1" noChangeArrowheads="1"/>
          </xdr:cNvSpPr>
        </xdr:nvSpPr>
        <xdr:spPr bwMode="auto">
          <a:xfrm>
            <a:off x="474" y="349"/>
            <a:ext cx="9" cy="1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FF" mc:Ignorable="a14" a14:legacySpreadsheetColorIndex="12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1000" b="0" i="0" u="none" strike="noStrike" baseline="0">
                <a:solidFill>
                  <a:srgbClr val="FF0000"/>
                </a:solidFill>
                <a:latin typeface="宋体"/>
                <a:ea typeface="宋体"/>
              </a:rPr>
              <a:t>b</a:t>
            </a:r>
          </a:p>
        </xdr:txBody>
      </xdr:sp>
      <xdr:sp macro="" textlink="">
        <xdr:nvSpPr>
          <xdr:cNvPr id="15" name="Text Box 14"/>
          <xdr:cNvSpPr txBox="1">
            <a:spLocks noChangeAspect="1" noChangeArrowheads="1"/>
          </xdr:cNvSpPr>
        </xdr:nvSpPr>
        <xdr:spPr bwMode="auto">
          <a:xfrm>
            <a:off x="498" y="316"/>
            <a:ext cx="8" cy="1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FF" mc:Ignorable="a14" a14:legacySpreadsheetColorIndex="12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900" b="0" i="0" u="none" strike="noStrike" baseline="0">
                <a:solidFill>
                  <a:srgbClr val="FF0000"/>
                </a:solidFill>
                <a:latin typeface="宋体"/>
                <a:ea typeface="宋体"/>
              </a:rPr>
              <a:t>B</a:t>
            </a:r>
          </a:p>
        </xdr:txBody>
      </xdr:sp>
      <xdr:sp macro="" textlink="">
        <xdr:nvSpPr>
          <xdr:cNvPr id="16" name="Text Box 15"/>
          <xdr:cNvSpPr txBox="1">
            <a:spLocks noChangeAspect="1" noChangeArrowheads="1"/>
          </xdr:cNvSpPr>
        </xdr:nvSpPr>
        <xdr:spPr bwMode="auto">
          <a:xfrm>
            <a:off x="478" y="326"/>
            <a:ext cx="9" cy="1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FF" mc:Ignorable="a14" a14:legacySpreadsheetColorIndex="12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1000" b="0" i="0" u="none" strike="noStrike" baseline="0">
                <a:solidFill>
                  <a:srgbClr val="FF0000"/>
                </a:solidFill>
                <a:latin typeface="宋体"/>
                <a:ea typeface="宋体"/>
              </a:rPr>
              <a:t>r</a:t>
            </a:r>
          </a:p>
        </xdr:txBody>
      </xdr:sp>
      <xdr:sp macro="" textlink="">
        <xdr:nvSpPr>
          <xdr:cNvPr id="17" name="Text Box 16"/>
          <xdr:cNvSpPr txBox="1">
            <a:spLocks noChangeAspect="1" noChangeArrowheads="1"/>
          </xdr:cNvSpPr>
        </xdr:nvSpPr>
        <xdr:spPr bwMode="auto">
          <a:xfrm>
            <a:off x="475" y="283"/>
            <a:ext cx="14" cy="2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FF" mc:Ignorable="a14" a14:legacySpreadsheetColorIndex="12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wrap="none" lIns="18288" tIns="18288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zh-CN" sz="1000" b="0" i="0" u="none" strike="noStrike" baseline="0">
                <a:solidFill>
                  <a:srgbClr val="FF0000"/>
                </a:solidFill>
                <a:latin typeface="宋体"/>
                <a:ea typeface="宋体"/>
              </a:rPr>
              <a:t>r</a:t>
            </a:r>
            <a:r>
              <a:rPr lang="en-US" altLang="zh-CN" sz="1000" b="0" i="0" u="none" strike="noStrike" baseline="-25000">
                <a:solidFill>
                  <a:srgbClr val="FF0000"/>
                </a:solidFill>
                <a:latin typeface="宋体"/>
                <a:ea typeface="宋体"/>
              </a:rPr>
              <a:t>1</a:t>
            </a:r>
          </a:p>
        </xdr:txBody>
      </xdr:sp>
    </xdr:grpSp>
    <xdr:clientData/>
  </xdr:twoCellAnchor>
  <xdr:twoCellAnchor>
    <xdr:from>
      <xdr:col>3</xdr:col>
      <xdr:colOff>571500</xdr:colOff>
      <xdr:row>10</xdr:row>
      <xdr:rowOff>0</xdr:rowOff>
    </xdr:from>
    <xdr:to>
      <xdr:col>3</xdr:col>
      <xdr:colOff>571500</xdr:colOff>
      <xdr:row>13</xdr:row>
      <xdr:rowOff>190500</xdr:rowOff>
    </xdr:to>
    <xdr:sp macro="" textlink="">
      <xdr:nvSpPr>
        <xdr:cNvPr id="9115" name="Line 17"/>
        <xdr:cNvSpPr>
          <a:spLocks noChangeShapeType="1"/>
        </xdr:cNvSpPr>
      </xdr:nvSpPr>
      <xdr:spPr bwMode="auto">
        <a:xfrm>
          <a:off x="4095750" y="3124200"/>
          <a:ext cx="0" cy="158115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</xdr:col>
      <xdr:colOff>1219200</xdr:colOff>
      <xdr:row>7</xdr:row>
      <xdr:rowOff>95250</xdr:rowOff>
    </xdr:from>
    <xdr:to>
      <xdr:col>3</xdr:col>
      <xdr:colOff>1743075</xdr:colOff>
      <xdr:row>8</xdr:row>
      <xdr:rowOff>190500</xdr:rowOff>
    </xdr:to>
    <xdr:grpSp>
      <xdr:nvGrpSpPr>
        <xdr:cNvPr id="9116" name="Group 18"/>
        <xdr:cNvGrpSpPr>
          <a:grpSpLocks/>
        </xdr:cNvGrpSpPr>
      </xdr:nvGrpSpPr>
      <xdr:grpSpPr bwMode="auto">
        <a:xfrm>
          <a:off x="4743450" y="2266950"/>
          <a:ext cx="523875" cy="381000"/>
          <a:chOff x="428" y="252"/>
          <a:chExt cx="55" cy="40"/>
        </a:xfrm>
      </xdr:grpSpPr>
      <xdr:sp macro="" textlink="">
        <xdr:nvSpPr>
          <xdr:cNvPr id="20" name="Text Box 19"/>
          <xdr:cNvSpPr txBox="1">
            <a:spLocks noChangeAspect="1" noChangeArrowheads="1"/>
          </xdr:cNvSpPr>
        </xdr:nvSpPr>
        <xdr:spPr bwMode="auto">
          <a:xfrm>
            <a:off x="428" y="262"/>
            <a:ext cx="24" cy="2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FF" mc:Ignorable="a14" a14:legacySpreadsheetColorIndex="12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zh-CN" sz="1000" b="0" i="0" u="none" strike="noStrike" baseline="0">
                <a:solidFill>
                  <a:srgbClr val="FF0000"/>
                </a:solidFill>
                <a:latin typeface="宋体"/>
                <a:ea typeface="宋体"/>
              </a:rPr>
              <a:t>s</a:t>
            </a:r>
          </a:p>
        </xdr:txBody>
      </xdr:sp>
      <xdr:grpSp>
        <xdr:nvGrpSpPr>
          <xdr:cNvPr id="9176" name="Group 20"/>
          <xdr:cNvGrpSpPr>
            <a:grpSpLocks/>
          </xdr:cNvGrpSpPr>
        </xdr:nvGrpSpPr>
        <xdr:grpSpPr bwMode="auto">
          <a:xfrm>
            <a:off x="440" y="252"/>
            <a:ext cx="40" cy="40"/>
            <a:chOff x="440" y="252"/>
            <a:chExt cx="40" cy="40"/>
          </a:xfrm>
        </xdr:grpSpPr>
        <xdr:sp macro="" textlink="">
          <xdr:nvSpPr>
            <xdr:cNvPr id="9178" name="Freeform 21" descr="宽上对角线"/>
            <xdr:cNvSpPr>
              <a:spLocks noChangeAspect="1"/>
            </xdr:cNvSpPr>
          </xdr:nvSpPr>
          <xdr:spPr bwMode="auto">
            <a:xfrm>
              <a:off x="440" y="252"/>
              <a:ext cx="40" cy="40"/>
            </a:xfrm>
            <a:custGeom>
              <a:avLst/>
              <a:gdLst>
                <a:gd name="T0" fmla="*/ 0 w 51"/>
                <a:gd name="T1" fmla="*/ 2 h 51"/>
                <a:gd name="T2" fmla="*/ 2 w 51"/>
                <a:gd name="T3" fmla="*/ 0 h 51"/>
                <a:gd name="T4" fmla="*/ 2 w 51"/>
                <a:gd name="T5" fmla="*/ 0 h 51"/>
                <a:gd name="T6" fmla="*/ 2 w 51"/>
                <a:gd name="T7" fmla="*/ 2 h 51"/>
                <a:gd name="T8" fmla="*/ 2 w 51"/>
                <a:gd name="T9" fmla="*/ 2 h 51"/>
                <a:gd name="T10" fmla="*/ 2 w 51"/>
                <a:gd name="T11" fmla="*/ 2 h 51"/>
                <a:gd name="T12" fmla="*/ 2 w 51"/>
                <a:gd name="T13" fmla="*/ 2 h 51"/>
                <a:gd name="T14" fmla="*/ 0 w 51"/>
                <a:gd name="T15" fmla="*/ 2 h 51"/>
                <a:gd name="T16" fmla="*/ 0 w 51"/>
                <a:gd name="T17" fmla="*/ 2 h 51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1" h="51">
                  <a:moveTo>
                    <a:pt x="0" y="15"/>
                  </a:moveTo>
                  <a:lnTo>
                    <a:pt x="15" y="0"/>
                  </a:lnTo>
                  <a:lnTo>
                    <a:pt x="36" y="0"/>
                  </a:lnTo>
                  <a:lnTo>
                    <a:pt x="51" y="15"/>
                  </a:lnTo>
                  <a:lnTo>
                    <a:pt x="51" y="36"/>
                  </a:lnTo>
                  <a:lnTo>
                    <a:pt x="36" y="51"/>
                  </a:lnTo>
                  <a:lnTo>
                    <a:pt x="15" y="51"/>
                  </a:lnTo>
                  <a:lnTo>
                    <a:pt x="0" y="36"/>
                  </a:lnTo>
                  <a:lnTo>
                    <a:pt x="0" y="15"/>
                  </a:lnTo>
                  <a:close/>
                </a:path>
              </a:pathLst>
            </a:custGeom>
            <a:pattFill prst="wdUpDiag">
              <a:fgClr>
                <a:srgbClr val="000000"/>
              </a:fgClr>
              <a:bgClr>
                <a:srgbClr val="FFFFFF"/>
              </a:bgClr>
            </a:pattFill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179" name="Line 22"/>
            <xdr:cNvSpPr>
              <a:spLocks noChangeShapeType="1"/>
            </xdr:cNvSpPr>
          </xdr:nvSpPr>
          <xdr:spPr bwMode="auto">
            <a:xfrm>
              <a:off x="452" y="252"/>
              <a:ext cx="17" cy="4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22" name="Text Box 23"/>
          <xdr:cNvSpPr txBox="1">
            <a:spLocks noChangeAspect="1" noChangeArrowheads="1"/>
          </xdr:cNvSpPr>
        </xdr:nvSpPr>
        <xdr:spPr bwMode="auto">
          <a:xfrm>
            <a:off x="459" y="258"/>
            <a:ext cx="24" cy="2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FF" mc:Ignorable="a14" a14:legacySpreadsheetColorIndex="12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zh-CN" sz="1000" b="0" i="0" u="none" strike="noStrike" baseline="0">
                <a:solidFill>
                  <a:srgbClr val="FF0000"/>
                </a:solidFill>
                <a:latin typeface="宋体"/>
                <a:ea typeface="宋体"/>
              </a:rPr>
              <a:t>a</a:t>
            </a:r>
          </a:p>
        </xdr:txBody>
      </xdr:sp>
    </xdr:grpSp>
    <xdr:clientData/>
  </xdr:twoCellAnchor>
  <xdr:twoCellAnchor editAs="oneCell">
    <xdr:from>
      <xdr:col>3</xdr:col>
      <xdr:colOff>257175</xdr:colOff>
      <xdr:row>7</xdr:row>
      <xdr:rowOff>57150</xdr:rowOff>
    </xdr:from>
    <xdr:to>
      <xdr:col>3</xdr:col>
      <xdr:colOff>857250</xdr:colOff>
      <xdr:row>8</xdr:row>
      <xdr:rowOff>190500</xdr:rowOff>
    </xdr:to>
    <xdr:grpSp>
      <xdr:nvGrpSpPr>
        <xdr:cNvPr id="9117" name="Group 24"/>
        <xdr:cNvGrpSpPr>
          <a:grpSpLocks/>
        </xdr:cNvGrpSpPr>
      </xdr:nvGrpSpPr>
      <xdr:grpSpPr bwMode="auto">
        <a:xfrm>
          <a:off x="3781425" y="2228850"/>
          <a:ext cx="600075" cy="419100"/>
          <a:chOff x="505" y="248"/>
          <a:chExt cx="63" cy="44"/>
        </a:xfrm>
      </xdr:grpSpPr>
      <xdr:grpSp>
        <xdr:nvGrpSpPr>
          <xdr:cNvPr id="9170" name="Group 25"/>
          <xdr:cNvGrpSpPr>
            <a:grpSpLocks/>
          </xdr:cNvGrpSpPr>
        </xdr:nvGrpSpPr>
        <xdr:grpSpPr bwMode="auto">
          <a:xfrm>
            <a:off x="505" y="252"/>
            <a:ext cx="46" cy="40"/>
            <a:chOff x="505" y="252"/>
            <a:chExt cx="46" cy="40"/>
          </a:xfrm>
        </xdr:grpSpPr>
        <xdr:sp macro="" textlink="">
          <xdr:nvSpPr>
            <xdr:cNvPr id="9173" name="AutoShape 26" descr="宽上对角线"/>
            <xdr:cNvSpPr>
              <a:spLocks noChangeAspect="1" noChangeArrowheads="1"/>
            </xdr:cNvSpPr>
          </xdr:nvSpPr>
          <xdr:spPr bwMode="auto">
            <a:xfrm>
              <a:off x="505" y="252"/>
              <a:ext cx="46" cy="40"/>
            </a:xfrm>
            <a:prstGeom prst="hexagon">
              <a:avLst>
                <a:gd name="adj" fmla="val 28750"/>
                <a:gd name="vf" fmla="val 115470"/>
              </a:avLst>
            </a:prstGeom>
            <a:pattFill prst="wdUpDiag">
              <a:fgClr>
                <a:srgbClr val="000000"/>
              </a:fgClr>
              <a:bgClr>
                <a:srgbClr val="FFFFFF"/>
              </a:bgClr>
            </a:pattFill>
            <a:ln w="9525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174" name="Line 27"/>
            <xdr:cNvSpPr>
              <a:spLocks noChangeShapeType="1"/>
            </xdr:cNvSpPr>
          </xdr:nvSpPr>
          <xdr:spPr bwMode="auto">
            <a:xfrm>
              <a:off x="517" y="252"/>
              <a:ext cx="22" cy="4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27" name="Text Box 28"/>
          <xdr:cNvSpPr txBox="1">
            <a:spLocks noChangeAspect="1" noChangeArrowheads="1"/>
          </xdr:cNvSpPr>
        </xdr:nvSpPr>
        <xdr:spPr bwMode="auto">
          <a:xfrm>
            <a:off x="527" y="258"/>
            <a:ext cx="24" cy="2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FF" mc:Ignorable="a14" a14:legacySpreadsheetColorIndex="12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zh-CN" sz="1000" b="0" i="0" u="none" strike="noStrike" baseline="0">
                <a:solidFill>
                  <a:srgbClr val="FF0000"/>
                </a:solidFill>
                <a:latin typeface="宋体"/>
                <a:ea typeface="宋体"/>
              </a:rPr>
              <a:t>a</a:t>
            </a:r>
          </a:p>
        </xdr:txBody>
      </xdr:sp>
      <xdr:sp macro="" textlink="">
        <xdr:nvSpPr>
          <xdr:cNvPr id="28" name="Text Box 29"/>
          <xdr:cNvSpPr txBox="1">
            <a:spLocks noChangeAspect="1" noChangeArrowheads="1"/>
          </xdr:cNvSpPr>
        </xdr:nvSpPr>
        <xdr:spPr bwMode="auto">
          <a:xfrm>
            <a:off x="544" y="248"/>
            <a:ext cx="24" cy="2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FF" mc:Ignorable="a14" a14:legacySpreadsheetColorIndex="12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zh-CN" sz="1000" b="0" i="0" u="none" strike="noStrike" baseline="0">
                <a:solidFill>
                  <a:srgbClr val="FF0000"/>
                </a:solidFill>
                <a:latin typeface="宋体"/>
                <a:ea typeface="宋体"/>
              </a:rPr>
              <a:t>s</a:t>
            </a:r>
          </a:p>
        </xdr:txBody>
      </xdr:sp>
    </xdr:grpSp>
    <xdr:clientData/>
  </xdr:twoCellAnchor>
  <xdr:twoCellAnchor editAs="oneCell">
    <xdr:from>
      <xdr:col>3</xdr:col>
      <xdr:colOff>304800</xdr:colOff>
      <xdr:row>3</xdr:row>
      <xdr:rowOff>133350</xdr:rowOff>
    </xdr:from>
    <xdr:to>
      <xdr:col>3</xdr:col>
      <xdr:colOff>866775</xdr:colOff>
      <xdr:row>4</xdr:row>
      <xdr:rowOff>171450</xdr:rowOff>
    </xdr:to>
    <xdr:grpSp>
      <xdr:nvGrpSpPr>
        <xdr:cNvPr id="9118" name="Group 30"/>
        <xdr:cNvGrpSpPr>
          <a:grpSpLocks/>
        </xdr:cNvGrpSpPr>
      </xdr:nvGrpSpPr>
      <xdr:grpSpPr bwMode="auto">
        <a:xfrm>
          <a:off x="3829050" y="1162050"/>
          <a:ext cx="561975" cy="323850"/>
          <a:chOff x="311" y="98"/>
          <a:chExt cx="59" cy="34"/>
        </a:xfrm>
      </xdr:grpSpPr>
      <xdr:sp macro="" textlink="">
        <xdr:nvSpPr>
          <xdr:cNvPr id="9168" name="Rectangle 31" descr="宽上对角线"/>
          <xdr:cNvSpPr>
            <a:spLocks noChangeArrowheads="1"/>
          </xdr:cNvSpPr>
        </xdr:nvSpPr>
        <xdr:spPr bwMode="auto">
          <a:xfrm>
            <a:off x="311" y="98"/>
            <a:ext cx="34" cy="34"/>
          </a:xfrm>
          <a:prstGeom prst="rect">
            <a:avLst/>
          </a:prstGeom>
          <a:pattFill prst="wdUpDiag">
            <a:fgClr>
              <a:srgbClr val="000000"/>
            </a:fgClr>
            <a:bgClr>
              <a:srgbClr val="FFFFFF"/>
            </a:bgClr>
          </a:patt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3" name="Text Box 32"/>
          <xdr:cNvSpPr txBox="1">
            <a:spLocks noChangeAspect="1" noChangeArrowheads="1"/>
          </xdr:cNvSpPr>
        </xdr:nvSpPr>
        <xdr:spPr bwMode="auto">
          <a:xfrm>
            <a:off x="346" y="104"/>
            <a:ext cx="24" cy="21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FF" mc:Ignorable="a14" a14:legacySpreadsheetColorIndex="12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zh-CN" sz="1000" b="0" i="0" u="none" strike="noStrike" baseline="0">
                <a:solidFill>
                  <a:srgbClr val="FF0000"/>
                </a:solidFill>
                <a:latin typeface="宋体"/>
                <a:ea typeface="宋体"/>
              </a:rPr>
              <a:t>a</a:t>
            </a:r>
          </a:p>
        </xdr:txBody>
      </xdr:sp>
    </xdr:grpSp>
    <xdr:clientData/>
  </xdr:twoCellAnchor>
  <xdr:twoCellAnchor editAs="oneCell">
    <xdr:from>
      <xdr:col>3</xdr:col>
      <xdr:colOff>142875</xdr:colOff>
      <xdr:row>5</xdr:row>
      <xdr:rowOff>209550</xdr:rowOff>
    </xdr:from>
    <xdr:to>
      <xdr:col>3</xdr:col>
      <xdr:colOff>981075</xdr:colOff>
      <xdr:row>6</xdr:row>
      <xdr:rowOff>219075</xdr:rowOff>
    </xdr:to>
    <xdr:grpSp>
      <xdr:nvGrpSpPr>
        <xdr:cNvPr id="9119" name="Group 33"/>
        <xdr:cNvGrpSpPr>
          <a:grpSpLocks/>
        </xdr:cNvGrpSpPr>
      </xdr:nvGrpSpPr>
      <xdr:grpSpPr bwMode="auto">
        <a:xfrm>
          <a:off x="3667125" y="1809750"/>
          <a:ext cx="838200" cy="295275"/>
          <a:chOff x="300" y="189"/>
          <a:chExt cx="119" cy="36"/>
        </a:xfrm>
      </xdr:grpSpPr>
      <xdr:sp macro="" textlink="">
        <xdr:nvSpPr>
          <xdr:cNvPr id="9165" name="Rectangle 34" descr="宽上对角线"/>
          <xdr:cNvSpPr>
            <a:spLocks noChangeArrowheads="1"/>
          </xdr:cNvSpPr>
        </xdr:nvSpPr>
        <xdr:spPr bwMode="auto">
          <a:xfrm>
            <a:off x="300" y="189"/>
            <a:ext cx="90" cy="16"/>
          </a:xfrm>
          <a:prstGeom prst="rect">
            <a:avLst/>
          </a:prstGeom>
          <a:pattFill prst="wdUpDiag">
            <a:fgClr>
              <a:srgbClr val="000000"/>
            </a:fgClr>
            <a:bgClr>
              <a:srgbClr val="FFFFFF"/>
            </a:bgClr>
          </a:patt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6" name="Text Box 35"/>
          <xdr:cNvSpPr txBox="1">
            <a:spLocks noChangeAspect="1" noChangeArrowheads="1"/>
          </xdr:cNvSpPr>
        </xdr:nvSpPr>
        <xdr:spPr bwMode="auto">
          <a:xfrm>
            <a:off x="335" y="203"/>
            <a:ext cx="24" cy="2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FF" mc:Ignorable="a14" a14:legacySpreadsheetColorIndex="12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zh-CN" sz="1000" b="0" i="0" u="none" strike="noStrike" baseline="0">
                <a:solidFill>
                  <a:srgbClr val="FF0000"/>
                </a:solidFill>
                <a:latin typeface="宋体"/>
                <a:ea typeface="宋体"/>
              </a:rPr>
              <a:t>a</a:t>
            </a:r>
          </a:p>
        </xdr:txBody>
      </xdr:sp>
      <xdr:sp macro="" textlink="">
        <xdr:nvSpPr>
          <xdr:cNvPr id="37" name="Text Box 36"/>
          <xdr:cNvSpPr txBox="1">
            <a:spLocks noChangeAspect="1" noChangeArrowheads="1"/>
          </xdr:cNvSpPr>
        </xdr:nvSpPr>
        <xdr:spPr bwMode="auto">
          <a:xfrm>
            <a:off x="395" y="189"/>
            <a:ext cx="24" cy="2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FF" mc:Ignorable="a14" a14:legacySpreadsheetColorIndex="12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l-GR" altLang="zh-CN" sz="1000" b="0" i="0" u="none" strike="noStrike" baseline="0">
                <a:solidFill>
                  <a:srgbClr val="FF0000"/>
                </a:solidFill>
                <a:ea typeface="宋体"/>
              </a:rPr>
              <a:t>δ</a:t>
            </a:r>
          </a:p>
        </xdr:txBody>
      </xdr:sp>
    </xdr:grpSp>
    <xdr:clientData/>
  </xdr:twoCellAnchor>
  <xdr:twoCellAnchor>
    <xdr:from>
      <xdr:col>5</xdr:col>
      <xdr:colOff>2962275</xdr:colOff>
      <xdr:row>103</xdr:row>
      <xdr:rowOff>152400</xdr:rowOff>
    </xdr:from>
    <xdr:to>
      <xdr:col>6</xdr:col>
      <xdr:colOff>19050</xdr:colOff>
      <xdr:row>103</xdr:row>
      <xdr:rowOff>152400</xdr:rowOff>
    </xdr:to>
    <xdr:sp macro="" textlink="">
      <xdr:nvSpPr>
        <xdr:cNvPr id="9120" name="Line 37"/>
        <xdr:cNvSpPr>
          <a:spLocks noChangeShapeType="1"/>
        </xdr:cNvSpPr>
      </xdr:nvSpPr>
      <xdr:spPr bwMode="auto">
        <a:xfrm flipH="1">
          <a:off x="8553450" y="28241625"/>
          <a:ext cx="476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</xdr:col>
      <xdr:colOff>1114425</xdr:colOff>
      <xdr:row>10</xdr:row>
      <xdr:rowOff>352425</xdr:rowOff>
    </xdr:from>
    <xdr:to>
      <xdr:col>5</xdr:col>
      <xdr:colOff>0</xdr:colOff>
      <xdr:row>12</xdr:row>
      <xdr:rowOff>495300</xdr:rowOff>
    </xdr:to>
    <xdr:grpSp>
      <xdr:nvGrpSpPr>
        <xdr:cNvPr id="9121" name="Group 38"/>
        <xdr:cNvGrpSpPr>
          <a:grpSpLocks/>
        </xdr:cNvGrpSpPr>
      </xdr:nvGrpSpPr>
      <xdr:grpSpPr bwMode="auto">
        <a:xfrm>
          <a:off x="4638675" y="3476625"/>
          <a:ext cx="952500" cy="1019175"/>
          <a:chOff x="489" y="367"/>
          <a:chExt cx="99" cy="105"/>
        </a:xfrm>
      </xdr:grpSpPr>
      <xdr:sp macro="" textlink="">
        <xdr:nvSpPr>
          <xdr:cNvPr id="9150" name="Freeform 39" descr="宽上对角线"/>
          <xdr:cNvSpPr>
            <a:spLocks noChangeAspect="1"/>
          </xdr:cNvSpPr>
        </xdr:nvSpPr>
        <xdr:spPr bwMode="auto">
          <a:xfrm>
            <a:off x="500" y="389"/>
            <a:ext cx="40" cy="57"/>
          </a:xfrm>
          <a:custGeom>
            <a:avLst/>
            <a:gdLst>
              <a:gd name="T0" fmla="*/ 15 w 40"/>
              <a:gd name="T1" fmla="*/ 2 h 71"/>
              <a:gd name="T2" fmla="*/ 7 w 40"/>
              <a:gd name="T3" fmla="*/ 2 h 71"/>
              <a:gd name="T4" fmla="*/ 1 w 40"/>
              <a:gd name="T5" fmla="*/ 2 h 71"/>
              <a:gd name="T6" fmla="*/ 0 w 40"/>
              <a:gd name="T7" fmla="*/ 0 h 71"/>
              <a:gd name="T8" fmla="*/ 40 w 40"/>
              <a:gd name="T9" fmla="*/ 0 h 71"/>
              <a:gd name="T10" fmla="*/ 40 w 40"/>
              <a:gd name="T11" fmla="*/ 2 h 71"/>
              <a:gd name="T12" fmla="*/ 0 w 40"/>
              <a:gd name="T13" fmla="*/ 2 h 71"/>
              <a:gd name="T14" fmla="*/ 1 w 40"/>
              <a:gd name="T15" fmla="*/ 2 h 71"/>
              <a:gd name="T16" fmla="*/ 6 w 40"/>
              <a:gd name="T17" fmla="*/ 2 h 71"/>
              <a:gd name="T18" fmla="*/ 26 w 40"/>
              <a:gd name="T19" fmla="*/ 2 h 71"/>
              <a:gd name="T20" fmla="*/ 30 w 40"/>
              <a:gd name="T21" fmla="*/ 2 h 71"/>
              <a:gd name="T22" fmla="*/ 32 w 40"/>
              <a:gd name="T23" fmla="*/ 2 h 71"/>
              <a:gd name="T24" fmla="*/ 32 w 40"/>
              <a:gd name="T25" fmla="*/ 2 h 71"/>
              <a:gd name="T26" fmla="*/ 30 w 40"/>
              <a:gd name="T27" fmla="*/ 2 h 71"/>
              <a:gd name="T28" fmla="*/ 27 w 40"/>
              <a:gd name="T29" fmla="*/ 2 h 71"/>
              <a:gd name="T30" fmla="*/ 13 w 40"/>
              <a:gd name="T31" fmla="*/ 2 h 71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40" h="71">
                <a:moveTo>
                  <a:pt x="15" y="8"/>
                </a:moveTo>
                <a:lnTo>
                  <a:pt x="7" y="8"/>
                </a:lnTo>
                <a:lnTo>
                  <a:pt x="1" y="5"/>
                </a:lnTo>
                <a:lnTo>
                  <a:pt x="0" y="0"/>
                </a:lnTo>
                <a:lnTo>
                  <a:pt x="40" y="0"/>
                </a:lnTo>
                <a:lnTo>
                  <a:pt x="40" y="71"/>
                </a:lnTo>
                <a:lnTo>
                  <a:pt x="0" y="71"/>
                </a:lnTo>
                <a:lnTo>
                  <a:pt x="1" y="67"/>
                </a:lnTo>
                <a:lnTo>
                  <a:pt x="6" y="63"/>
                </a:lnTo>
                <a:lnTo>
                  <a:pt x="26" y="62"/>
                </a:lnTo>
                <a:lnTo>
                  <a:pt x="30" y="61"/>
                </a:lnTo>
                <a:lnTo>
                  <a:pt x="32" y="57"/>
                </a:lnTo>
                <a:lnTo>
                  <a:pt x="32" y="14"/>
                </a:lnTo>
                <a:lnTo>
                  <a:pt x="30" y="11"/>
                </a:lnTo>
                <a:lnTo>
                  <a:pt x="27" y="9"/>
                </a:lnTo>
                <a:lnTo>
                  <a:pt x="13" y="8"/>
                </a:lnTo>
              </a:path>
            </a:pathLst>
          </a:custGeom>
          <a:pattFill prst="wdUpDiag">
            <a:fgClr>
              <a:srgbClr xmlns:mc="http://schemas.openxmlformats.org/markup-compatibility/2006" xmlns:a14="http://schemas.microsoft.com/office/drawing/2010/main" val="000000" mc:Ignorable="a14" a14:legacySpreadsheetColorIndex="8"/>
            </a:fgClr>
            <a:bgClr>
              <a:srgbClr val="FFFFFF"/>
            </a:bgClr>
          </a:pattFill>
          <a:ln w="317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grpSp>
        <xdr:nvGrpSpPr>
          <xdr:cNvPr id="9151" name="Group 40"/>
          <xdr:cNvGrpSpPr>
            <a:grpSpLocks/>
          </xdr:cNvGrpSpPr>
        </xdr:nvGrpSpPr>
        <xdr:grpSpPr bwMode="auto">
          <a:xfrm>
            <a:off x="489" y="367"/>
            <a:ext cx="99" cy="105"/>
            <a:chOff x="489" y="367"/>
            <a:chExt cx="99" cy="105"/>
          </a:xfrm>
        </xdr:grpSpPr>
        <xdr:sp macro="" textlink="">
          <xdr:nvSpPr>
            <xdr:cNvPr id="42" name="Text Box 41"/>
            <xdr:cNvSpPr txBox="1">
              <a:spLocks noChangeAspect="1" noChangeArrowheads="1"/>
            </xdr:cNvSpPr>
          </xdr:nvSpPr>
          <xdr:spPr bwMode="auto">
            <a:xfrm>
              <a:off x="509" y="406"/>
              <a:ext cx="9" cy="18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0000FF" mc:Ignorable="a14" a14:legacySpreadsheetColorIndex="12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wrap="none" lIns="18288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000" b="0" i="0" u="none" strike="noStrike" baseline="0">
                  <a:solidFill>
                    <a:srgbClr val="FF0000"/>
                  </a:solidFill>
                  <a:latin typeface="宋体"/>
                  <a:ea typeface="宋体"/>
                </a:rPr>
                <a:t>d</a:t>
              </a:r>
            </a:p>
          </xdr:txBody>
        </xdr:sp>
        <xdr:sp macro="" textlink="">
          <xdr:nvSpPr>
            <xdr:cNvPr id="43" name="Text Box 42"/>
            <xdr:cNvSpPr txBox="1">
              <a:spLocks noChangeAspect="1" noChangeArrowheads="1"/>
            </xdr:cNvSpPr>
          </xdr:nvSpPr>
          <xdr:spPr bwMode="auto">
            <a:xfrm>
              <a:off x="520" y="423"/>
              <a:ext cx="9" cy="18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0000FF" mc:Ignorable="a14" a14:legacySpreadsheetColorIndex="12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wrap="none" lIns="18288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000" b="0" i="0" u="none" strike="noStrike" baseline="0">
                  <a:solidFill>
                    <a:srgbClr val="FF0000"/>
                  </a:solidFill>
                  <a:latin typeface="宋体"/>
                  <a:ea typeface="宋体"/>
                </a:rPr>
                <a:t>r</a:t>
              </a:r>
            </a:p>
          </xdr:txBody>
        </xdr:sp>
        <xdr:sp macro="" textlink="">
          <xdr:nvSpPr>
            <xdr:cNvPr id="44" name="Text Box 43"/>
            <xdr:cNvSpPr txBox="1">
              <a:spLocks noChangeAspect="1" noChangeArrowheads="1"/>
            </xdr:cNvSpPr>
          </xdr:nvSpPr>
          <xdr:spPr bwMode="auto">
            <a:xfrm>
              <a:off x="489" y="386"/>
              <a:ext cx="24" cy="25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0000FF" mc:Ignorable="a14" a14:legacySpreadsheetColorIndex="12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altLang="zh-CN" sz="1000" b="0" i="0" u="none" strike="noStrike" baseline="0">
                  <a:solidFill>
                    <a:srgbClr val="FF0000"/>
                  </a:solidFill>
                  <a:latin typeface="宋体"/>
                  <a:ea typeface="宋体"/>
                </a:rPr>
                <a:t>r</a:t>
              </a:r>
              <a:r>
                <a:rPr lang="en-US" altLang="zh-CN" sz="1000" b="0" i="0" u="none" strike="noStrike" baseline="-25000">
                  <a:solidFill>
                    <a:srgbClr val="FF0000"/>
                  </a:solidFill>
                  <a:latin typeface="宋体"/>
                  <a:ea typeface="宋体"/>
                </a:rPr>
                <a:t>1</a:t>
              </a:r>
            </a:p>
          </xdr:txBody>
        </xdr:sp>
        <xdr:sp macro="" textlink="">
          <xdr:nvSpPr>
            <xdr:cNvPr id="45" name="Text Box 44"/>
            <xdr:cNvSpPr txBox="1">
              <a:spLocks noChangeAspect="1" noChangeArrowheads="1"/>
            </xdr:cNvSpPr>
          </xdr:nvSpPr>
          <xdr:spPr bwMode="auto">
            <a:xfrm>
              <a:off x="516" y="367"/>
              <a:ext cx="9" cy="18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0000FF" mc:Ignorable="a14" a14:legacySpreadsheetColorIndex="12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wrap="none" lIns="18288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000" b="0" i="0" u="none" strike="noStrike" baseline="0">
                  <a:solidFill>
                    <a:srgbClr val="FF0000"/>
                  </a:solidFill>
                  <a:latin typeface="宋体"/>
                  <a:ea typeface="宋体"/>
                </a:rPr>
                <a:t>t</a:t>
              </a:r>
            </a:p>
          </xdr:txBody>
        </xdr:sp>
        <xdr:sp macro="" textlink="">
          <xdr:nvSpPr>
            <xdr:cNvPr id="9156" name="Line 45"/>
            <xdr:cNvSpPr>
              <a:spLocks noChangeShapeType="1"/>
            </xdr:cNvSpPr>
          </xdr:nvSpPr>
          <xdr:spPr bwMode="auto">
            <a:xfrm flipH="1">
              <a:off x="502" y="421"/>
              <a:ext cx="3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triangle" w="med" len="med"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157" name="Line 46"/>
            <xdr:cNvSpPr>
              <a:spLocks noChangeShapeType="1"/>
            </xdr:cNvSpPr>
          </xdr:nvSpPr>
          <xdr:spPr bwMode="auto">
            <a:xfrm flipH="1">
              <a:off x="539" y="421"/>
              <a:ext cx="16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grpSp>
          <xdr:nvGrpSpPr>
            <xdr:cNvPr id="9158" name="Group 47"/>
            <xdr:cNvGrpSpPr>
              <a:grpSpLocks/>
            </xdr:cNvGrpSpPr>
          </xdr:nvGrpSpPr>
          <xdr:grpSpPr bwMode="auto">
            <a:xfrm>
              <a:off x="555" y="388"/>
              <a:ext cx="33" cy="58"/>
              <a:chOff x="467" y="360"/>
              <a:chExt cx="33" cy="72"/>
            </a:xfrm>
          </xdr:grpSpPr>
          <xdr:sp macro="" textlink="">
            <xdr:nvSpPr>
              <xdr:cNvPr id="53" name="Text Box 48"/>
              <xdr:cNvSpPr txBox="1">
                <a:spLocks noChangeAspect="1" noChangeArrowheads="1"/>
              </xdr:cNvSpPr>
            </xdr:nvSpPr>
            <xdr:spPr bwMode="auto">
              <a:xfrm>
                <a:off x="475" y="384"/>
                <a:ext cx="25" cy="24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xmlns:mc="http://schemas.openxmlformats.org/markup-compatibility/2006" val="0000FF" mc:Ignorable="a14" a14:legacySpreadsheetColorIndex="12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 vertOverflow="clip" wrap="square" lIns="27432" tIns="18288" rIns="0" bIns="0" anchor="t" upright="1"/>
              <a:lstStyle/>
              <a:p>
                <a:pPr algn="l" rtl="0">
                  <a:defRPr sz="1000"/>
                </a:pPr>
                <a:r>
                  <a:rPr lang="en-US" altLang="zh-CN" sz="1000" b="0" i="0" u="none" strike="noStrike" baseline="0">
                    <a:solidFill>
                      <a:srgbClr val="FF0000"/>
                    </a:solidFill>
                    <a:latin typeface="宋体"/>
                    <a:ea typeface="宋体"/>
                  </a:rPr>
                  <a:t>h</a:t>
                </a:r>
              </a:p>
            </xdr:txBody>
          </xdr:sp>
          <xdr:sp macro="" textlink="">
            <xdr:nvSpPr>
              <xdr:cNvPr id="9164" name="Freeform 49"/>
              <xdr:cNvSpPr>
                <a:spLocks/>
              </xdr:cNvSpPr>
            </xdr:nvSpPr>
            <xdr:spPr bwMode="auto">
              <a:xfrm>
                <a:off x="467" y="360"/>
                <a:ext cx="21" cy="72"/>
              </a:xfrm>
              <a:custGeom>
                <a:avLst/>
                <a:gdLst>
                  <a:gd name="T0" fmla="*/ 0 w 21"/>
                  <a:gd name="T1" fmla="*/ 0 h 72"/>
                  <a:gd name="T2" fmla="*/ 16 w 21"/>
                  <a:gd name="T3" fmla="*/ 0 h 72"/>
                  <a:gd name="T4" fmla="*/ 9 w 21"/>
                  <a:gd name="T5" fmla="*/ 0 h 72"/>
                  <a:gd name="T6" fmla="*/ 9 w 21"/>
                  <a:gd name="T7" fmla="*/ 72 h 72"/>
                  <a:gd name="T8" fmla="*/ 0 w 21"/>
                  <a:gd name="T9" fmla="*/ 72 h 72"/>
                  <a:gd name="T10" fmla="*/ 21 w 21"/>
                  <a:gd name="T11" fmla="*/ 72 h 72"/>
                  <a:gd name="T12" fmla="*/ 0 60000 65536"/>
                  <a:gd name="T13" fmla="*/ 0 60000 65536"/>
                  <a:gd name="T14" fmla="*/ 0 60000 65536"/>
                  <a:gd name="T15" fmla="*/ 0 60000 65536"/>
                  <a:gd name="T16" fmla="*/ 0 60000 65536"/>
                  <a:gd name="T17" fmla="*/ 0 60000 65536"/>
                </a:gdLst>
                <a:ahLst/>
                <a:cxnLst>
                  <a:cxn ang="T12">
                    <a:pos x="T0" y="T1"/>
                  </a:cxn>
                  <a:cxn ang="T13">
                    <a:pos x="T2" y="T3"/>
                  </a:cxn>
                  <a:cxn ang="T14">
                    <a:pos x="T4" y="T5"/>
                  </a:cxn>
                  <a:cxn ang="T15">
                    <a:pos x="T6" y="T7"/>
                  </a:cxn>
                  <a:cxn ang="T16">
                    <a:pos x="T8" y="T9"/>
                  </a:cxn>
                  <a:cxn ang="T17">
                    <a:pos x="T10" y="T11"/>
                  </a:cxn>
                </a:cxnLst>
                <a:rect l="0" t="0" r="r" b="b"/>
                <a:pathLst>
                  <a:path w="21" h="72">
                    <a:moveTo>
                      <a:pt x="0" y="0"/>
                    </a:moveTo>
                    <a:lnTo>
                      <a:pt x="16" y="0"/>
                    </a:lnTo>
                    <a:lnTo>
                      <a:pt x="9" y="0"/>
                    </a:lnTo>
                    <a:lnTo>
                      <a:pt x="9" y="72"/>
                    </a:lnTo>
                    <a:lnTo>
                      <a:pt x="0" y="72"/>
                    </a:lnTo>
                    <a:lnTo>
                      <a:pt x="21" y="72"/>
                    </a:lnTo>
                  </a:path>
                </a:pathLst>
              </a:custGeom>
              <a:noFill/>
              <a:ln w="9525" cap="flat" cmpd="sng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solid"/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xmlns:mc="http://schemas.openxmlformats.org/markup-compatibility/2006" val="FFFFFF" mc:Ignorable="a14" a14:legacySpreadsheetColorIndex="9"/>
                    </a:solidFill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  <xdr:sp macro="" textlink="">
          <xdr:nvSpPr>
            <xdr:cNvPr id="9159" name="Line 50"/>
            <xdr:cNvSpPr>
              <a:spLocks noChangeShapeType="1"/>
            </xdr:cNvSpPr>
          </xdr:nvSpPr>
          <xdr:spPr bwMode="auto">
            <a:xfrm>
              <a:off x="516" y="396"/>
              <a:ext cx="0" cy="1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triangle" w="med" len="med"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160" name="Line 51"/>
            <xdr:cNvSpPr>
              <a:spLocks noChangeShapeType="1"/>
            </xdr:cNvSpPr>
          </xdr:nvSpPr>
          <xdr:spPr bwMode="auto">
            <a:xfrm flipV="1">
              <a:off x="516" y="374"/>
              <a:ext cx="0" cy="1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triangle" w="med" len="med"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161" name="Freeform 52"/>
            <xdr:cNvSpPr>
              <a:spLocks/>
            </xdr:cNvSpPr>
          </xdr:nvSpPr>
          <xdr:spPr bwMode="auto">
            <a:xfrm>
              <a:off x="500" y="450"/>
              <a:ext cx="40" cy="10"/>
            </a:xfrm>
            <a:custGeom>
              <a:avLst/>
              <a:gdLst>
                <a:gd name="T0" fmla="*/ 0 w 40"/>
                <a:gd name="T1" fmla="*/ 0 h 14"/>
                <a:gd name="T2" fmla="*/ 0 w 40"/>
                <a:gd name="T3" fmla="*/ 1 h 14"/>
                <a:gd name="T4" fmla="*/ 0 w 40"/>
                <a:gd name="T5" fmla="*/ 1 h 14"/>
                <a:gd name="T6" fmla="*/ 40 w 40"/>
                <a:gd name="T7" fmla="*/ 1 h 14"/>
                <a:gd name="T8" fmla="*/ 40 w 40"/>
                <a:gd name="T9" fmla="*/ 0 h 14"/>
                <a:gd name="T10" fmla="*/ 40 w 40"/>
                <a:gd name="T11" fmla="*/ 1 h 1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40" h="14">
                  <a:moveTo>
                    <a:pt x="0" y="0"/>
                  </a:moveTo>
                  <a:lnTo>
                    <a:pt x="0" y="14"/>
                  </a:lnTo>
                  <a:lnTo>
                    <a:pt x="0" y="8"/>
                  </a:lnTo>
                  <a:lnTo>
                    <a:pt x="40" y="8"/>
                  </a:lnTo>
                  <a:lnTo>
                    <a:pt x="40" y="0"/>
                  </a:lnTo>
                  <a:lnTo>
                    <a:pt x="40" y="14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52" name="Text Box 53"/>
            <xdr:cNvSpPr txBox="1">
              <a:spLocks noChangeAspect="1" noChangeArrowheads="1"/>
            </xdr:cNvSpPr>
          </xdr:nvSpPr>
          <xdr:spPr bwMode="auto">
            <a:xfrm>
              <a:off x="514" y="454"/>
              <a:ext cx="9" cy="18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0000FF" mc:Ignorable="a14" a14:legacySpreadsheetColorIndex="12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wrap="none" lIns="18288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000" b="0" i="0" u="none" strike="noStrike" baseline="0">
                  <a:solidFill>
                    <a:srgbClr val="FF0000"/>
                  </a:solidFill>
                  <a:latin typeface="宋体"/>
                  <a:ea typeface="宋体"/>
                </a:rPr>
                <a:t>b</a:t>
              </a:r>
            </a:p>
          </xdr:txBody>
        </xdr:sp>
      </xdr:grpSp>
    </xdr:grpSp>
    <xdr:clientData/>
  </xdr:twoCellAnchor>
  <xdr:twoCellAnchor editAs="oneCell">
    <xdr:from>
      <xdr:col>3</xdr:col>
      <xdr:colOff>123825</xdr:colOff>
      <xdr:row>13</xdr:row>
      <xdr:rowOff>85725</xdr:rowOff>
    </xdr:from>
    <xdr:to>
      <xdr:col>3</xdr:col>
      <xdr:colOff>828675</xdr:colOff>
      <xdr:row>14</xdr:row>
      <xdr:rowOff>209550</xdr:rowOff>
    </xdr:to>
    <xdr:grpSp>
      <xdr:nvGrpSpPr>
        <xdr:cNvPr id="9122" name="Group 54"/>
        <xdr:cNvGrpSpPr>
          <a:grpSpLocks/>
        </xdr:cNvGrpSpPr>
      </xdr:nvGrpSpPr>
      <xdr:grpSpPr bwMode="auto">
        <a:xfrm>
          <a:off x="3648075" y="4600575"/>
          <a:ext cx="704850" cy="466725"/>
          <a:chOff x="311" y="493"/>
          <a:chExt cx="74" cy="49"/>
        </a:xfrm>
      </xdr:grpSpPr>
      <xdr:sp macro="" textlink="">
        <xdr:nvSpPr>
          <xdr:cNvPr id="9144" name="AutoShape 55" descr="宽上对角线"/>
          <xdr:cNvSpPr>
            <a:spLocks noChangeAspect="1" noChangeArrowheads="1"/>
          </xdr:cNvSpPr>
        </xdr:nvSpPr>
        <xdr:spPr bwMode="auto">
          <a:xfrm>
            <a:off x="336" y="493"/>
            <a:ext cx="49" cy="49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w 21600"/>
              <a:gd name="T9" fmla="*/ 0 h 21600"/>
              <a:gd name="T10" fmla="*/ 0 w 21600"/>
              <a:gd name="T11" fmla="*/ 0 h 21600"/>
              <a:gd name="T12" fmla="*/ 0 w 21600"/>
              <a:gd name="T13" fmla="*/ 0 h 21600"/>
              <a:gd name="T14" fmla="*/ 0 w 21600"/>
              <a:gd name="T15" fmla="*/ 0 h 21600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3086 w 21600"/>
              <a:gd name="T25" fmla="*/ 3086 h 21600"/>
              <a:gd name="T26" fmla="*/ 18514 w 21600"/>
              <a:gd name="T27" fmla="*/ 18514 h 21600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1600" h="21600">
                <a:moveTo>
                  <a:pt x="0" y="10800"/>
                </a:moveTo>
                <a:cubicBezTo>
                  <a:pt x="0" y="4835"/>
                  <a:pt x="4835" y="0"/>
                  <a:pt x="10800" y="0"/>
                </a:cubicBezTo>
                <a:cubicBezTo>
                  <a:pt x="16765" y="0"/>
                  <a:pt x="21600" y="4835"/>
                  <a:pt x="21600" y="10800"/>
                </a:cubicBezTo>
                <a:cubicBezTo>
                  <a:pt x="21600" y="16765"/>
                  <a:pt x="16765" y="21600"/>
                  <a:pt x="10800" y="21600"/>
                </a:cubicBezTo>
                <a:cubicBezTo>
                  <a:pt x="4835" y="21600"/>
                  <a:pt x="0" y="16765"/>
                  <a:pt x="0" y="10800"/>
                </a:cubicBezTo>
                <a:close/>
                <a:moveTo>
                  <a:pt x="3240" y="10800"/>
                </a:moveTo>
                <a:cubicBezTo>
                  <a:pt x="3240" y="14975"/>
                  <a:pt x="6625" y="18360"/>
                  <a:pt x="10800" y="18360"/>
                </a:cubicBezTo>
                <a:cubicBezTo>
                  <a:pt x="14975" y="18360"/>
                  <a:pt x="18360" y="14975"/>
                  <a:pt x="18360" y="10800"/>
                </a:cubicBezTo>
                <a:cubicBezTo>
                  <a:pt x="18360" y="6625"/>
                  <a:pt x="14975" y="3240"/>
                  <a:pt x="10800" y="3240"/>
                </a:cubicBezTo>
                <a:cubicBezTo>
                  <a:pt x="6625" y="3240"/>
                  <a:pt x="3240" y="6625"/>
                  <a:pt x="3240" y="10800"/>
                </a:cubicBezTo>
                <a:close/>
              </a:path>
            </a:pathLst>
          </a:custGeom>
          <a:pattFill prst="wdUpDiag">
            <a:fgClr>
              <a:srgbClr val="000000"/>
            </a:fgClr>
            <a:bgClr>
              <a:srgbClr val="FFFFFF"/>
            </a:bgClr>
          </a:patt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7" name="Text Box 56"/>
          <xdr:cNvSpPr txBox="1">
            <a:spLocks noChangeAspect="1" noChangeArrowheads="1"/>
          </xdr:cNvSpPr>
        </xdr:nvSpPr>
        <xdr:spPr bwMode="auto">
          <a:xfrm>
            <a:off x="311" y="504"/>
            <a:ext cx="15" cy="1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FF" mc:Ignorable="a14" a14:legacySpreadsheetColorIndex="12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l-GR" altLang="zh-CN" sz="1000" b="0" i="0" u="none" strike="noStrike" baseline="0">
                <a:solidFill>
                  <a:srgbClr val="FF0000"/>
                </a:solidFill>
                <a:ea typeface="宋体"/>
              </a:rPr>
              <a:t>δ</a:t>
            </a:r>
          </a:p>
        </xdr:txBody>
      </xdr:sp>
      <xdr:sp macro="" textlink="">
        <xdr:nvSpPr>
          <xdr:cNvPr id="9146" name="Line 57"/>
          <xdr:cNvSpPr>
            <a:spLocks noChangeShapeType="1"/>
          </xdr:cNvSpPr>
        </xdr:nvSpPr>
        <xdr:spPr bwMode="auto">
          <a:xfrm flipH="1">
            <a:off x="313" y="518"/>
            <a:ext cx="22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147" name="Line 58"/>
          <xdr:cNvSpPr>
            <a:spLocks noChangeShapeType="1"/>
          </xdr:cNvSpPr>
        </xdr:nvSpPr>
        <xdr:spPr bwMode="auto">
          <a:xfrm>
            <a:off x="344" y="518"/>
            <a:ext cx="1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0" name="Text Box 59"/>
          <xdr:cNvSpPr txBox="1">
            <a:spLocks noChangeAspect="1" noChangeArrowheads="1"/>
          </xdr:cNvSpPr>
        </xdr:nvSpPr>
        <xdr:spPr bwMode="auto">
          <a:xfrm>
            <a:off x="359" y="504"/>
            <a:ext cx="24" cy="2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FF" mc:Ignorable="a14" a14:legacySpreadsheetColorIndex="12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zh-CN" sz="1000" b="0" i="0" u="none" strike="noStrike" baseline="0">
                <a:solidFill>
                  <a:srgbClr val="FF0000"/>
                </a:solidFill>
                <a:latin typeface="宋体"/>
                <a:ea typeface="宋体"/>
              </a:rPr>
              <a:t>d</a:t>
            </a:r>
          </a:p>
        </xdr:txBody>
      </xdr:sp>
      <xdr:sp macro="" textlink="">
        <xdr:nvSpPr>
          <xdr:cNvPr id="9149" name="Line 60"/>
          <xdr:cNvSpPr>
            <a:spLocks noChangeShapeType="1"/>
          </xdr:cNvSpPr>
        </xdr:nvSpPr>
        <xdr:spPr bwMode="auto">
          <a:xfrm>
            <a:off x="348" y="496"/>
            <a:ext cx="25" cy="4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triangle" w="med" len="med"/>
            <a:tailEnd type="triangl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 editAs="oneCell">
    <xdr:from>
      <xdr:col>3</xdr:col>
      <xdr:colOff>1314450</xdr:colOff>
      <xdr:row>13</xdr:row>
      <xdr:rowOff>104775</xdr:rowOff>
    </xdr:from>
    <xdr:to>
      <xdr:col>3</xdr:col>
      <xdr:colOff>1771650</xdr:colOff>
      <xdr:row>14</xdr:row>
      <xdr:rowOff>219075</xdr:rowOff>
    </xdr:to>
    <xdr:grpSp>
      <xdr:nvGrpSpPr>
        <xdr:cNvPr id="9123" name="Group 61"/>
        <xdr:cNvGrpSpPr>
          <a:grpSpLocks/>
        </xdr:cNvGrpSpPr>
      </xdr:nvGrpSpPr>
      <xdr:grpSpPr bwMode="auto">
        <a:xfrm>
          <a:off x="4838700" y="4619625"/>
          <a:ext cx="457200" cy="457200"/>
          <a:chOff x="458" y="492"/>
          <a:chExt cx="48" cy="48"/>
        </a:xfrm>
      </xdr:grpSpPr>
      <xdr:sp macro="" textlink="">
        <xdr:nvSpPr>
          <xdr:cNvPr id="9141" name="Oval 62" descr="宽上对角线"/>
          <xdr:cNvSpPr>
            <a:spLocks noChangeAspect="1" noChangeArrowheads="1"/>
          </xdr:cNvSpPr>
        </xdr:nvSpPr>
        <xdr:spPr bwMode="auto">
          <a:xfrm>
            <a:off x="458" y="492"/>
            <a:ext cx="48" cy="48"/>
          </a:xfrm>
          <a:prstGeom prst="ellipse">
            <a:avLst/>
          </a:prstGeom>
          <a:pattFill prst="wdUpDiag">
            <a:fgClr>
              <a:srgbClr val="000000"/>
            </a:fgClr>
            <a:bgClr>
              <a:srgbClr val="FFFFFF"/>
            </a:bgClr>
          </a:patt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142" name="Freeform 63"/>
          <xdr:cNvSpPr>
            <a:spLocks/>
          </xdr:cNvSpPr>
        </xdr:nvSpPr>
        <xdr:spPr bwMode="auto">
          <a:xfrm>
            <a:off x="469" y="495"/>
            <a:ext cx="26" cy="41"/>
          </a:xfrm>
          <a:custGeom>
            <a:avLst/>
            <a:gdLst>
              <a:gd name="T0" fmla="*/ 0 w 26"/>
              <a:gd name="T1" fmla="*/ 0 h 41"/>
              <a:gd name="T2" fmla="*/ 26 w 26"/>
              <a:gd name="T3" fmla="*/ 41 h 41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26" h="41">
                <a:moveTo>
                  <a:pt x="0" y="0"/>
                </a:moveTo>
                <a:lnTo>
                  <a:pt x="26" y="41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triangle" w="med" len="med"/>
            <a:tailEnd type="triangl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5" name="Text Box 64"/>
          <xdr:cNvSpPr txBox="1">
            <a:spLocks noChangeAspect="1" noChangeArrowheads="1"/>
          </xdr:cNvSpPr>
        </xdr:nvSpPr>
        <xdr:spPr bwMode="auto">
          <a:xfrm>
            <a:off x="479" y="500"/>
            <a:ext cx="24" cy="2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FF" mc:Ignorable="a14" a14:legacySpreadsheetColorIndex="12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zh-CN" sz="1000" b="0" i="0" u="none" strike="noStrike" baseline="0">
                <a:solidFill>
                  <a:srgbClr val="FF0000"/>
                </a:solidFill>
                <a:latin typeface="宋体"/>
                <a:ea typeface="宋体"/>
              </a:rPr>
              <a:t>d</a:t>
            </a:r>
          </a:p>
        </xdr:txBody>
      </xdr:sp>
    </xdr:grpSp>
    <xdr:clientData/>
  </xdr:twoCellAnchor>
  <xdr:twoCellAnchor editAs="oneCell">
    <xdr:from>
      <xdr:col>3</xdr:col>
      <xdr:colOff>85725</xdr:colOff>
      <xdr:row>11</xdr:row>
      <xdr:rowOff>0</xdr:rowOff>
    </xdr:from>
    <xdr:to>
      <xdr:col>3</xdr:col>
      <xdr:colOff>1057275</xdr:colOff>
      <xdr:row>12</xdr:row>
      <xdr:rowOff>495300</xdr:rowOff>
    </xdr:to>
    <xdr:grpSp>
      <xdr:nvGrpSpPr>
        <xdr:cNvPr id="9124" name="Group 65"/>
        <xdr:cNvGrpSpPr>
          <a:grpSpLocks/>
        </xdr:cNvGrpSpPr>
      </xdr:nvGrpSpPr>
      <xdr:grpSpPr bwMode="auto">
        <a:xfrm>
          <a:off x="3609975" y="3486150"/>
          <a:ext cx="971550" cy="1009650"/>
          <a:chOff x="381" y="366"/>
          <a:chExt cx="102" cy="106"/>
        </a:xfrm>
      </xdr:grpSpPr>
      <xdr:grpSp>
        <xdr:nvGrpSpPr>
          <xdr:cNvPr id="9126" name="Group 66"/>
          <xdr:cNvGrpSpPr>
            <a:grpSpLocks/>
          </xdr:cNvGrpSpPr>
        </xdr:nvGrpSpPr>
        <xdr:grpSpPr bwMode="auto">
          <a:xfrm>
            <a:off x="381" y="366"/>
            <a:ext cx="102" cy="106"/>
            <a:chOff x="381" y="366"/>
            <a:chExt cx="102" cy="106"/>
          </a:xfrm>
        </xdr:grpSpPr>
        <xdr:sp macro="" textlink="">
          <xdr:nvSpPr>
            <xdr:cNvPr id="9128" name="Line 67"/>
            <xdr:cNvSpPr>
              <a:spLocks noChangeShapeType="1"/>
            </xdr:cNvSpPr>
          </xdr:nvSpPr>
          <xdr:spPr bwMode="auto">
            <a:xfrm flipV="1">
              <a:off x="405" y="373"/>
              <a:ext cx="0" cy="16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triangle" w="med" len="med"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0" name="Text Box 68"/>
            <xdr:cNvSpPr txBox="1">
              <a:spLocks noChangeAspect="1" noChangeArrowheads="1"/>
            </xdr:cNvSpPr>
          </xdr:nvSpPr>
          <xdr:spPr bwMode="auto">
            <a:xfrm>
              <a:off x="403" y="423"/>
              <a:ext cx="24" cy="19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0000FF" mc:Ignorable="a14" a14:legacySpreadsheetColorIndex="12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altLang="zh-CN" sz="1000" b="0" i="0" u="none" strike="noStrike" baseline="0">
                  <a:solidFill>
                    <a:srgbClr val="FF0000"/>
                  </a:solidFill>
                  <a:latin typeface="宋体"/>
                  <a:ea typeface="宋体"/>
                </a:rPr>
                <a:t>r</a:t>
              </a:r>
            </a:p>
          </xdr:txBody>
        </xdr:sp>
        <xdr:sp macro="" textlink="">
          <xdr:nvSpPr>
            <xdr:cNvPr id="71" name="Text Box 69"/>
            <xdr:cNvSpPr txBox="1">
              <a:spLocks noChangeAspect="1" noChangeArrowheads="1"/>
            </xdr:cNvSpPr>
          </xdr:nvSpPr>
          <xdr:spPr bwMode="auto">
            <a:xfrm>
              <a:off x="414" y="454"/>
              <a:ext cx="9" cy="18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0000FF" mc:Ignorable="a14" a14:legacySpreadsheetColorIndex="12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wrap="none" lIns="18288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000" b="0" i="0" u="none" strike="noStrike" baseline="0">
                  <a:solidFill>
                    <a:srgbClr val="FF0000"/>
                  </a:solidFill>
                  <a:latin typeface="宋体"/>
                  <a:ea typeface="宋体"/>
                </a:rPr>
                <a:t>b</a:t>
              </a:r>
            </a:p>
          </xdr:txBody>
        </xdr:sp>
        <xdr:sp macro="" textlink="">
          <xdr:nvSpPr>
            <xdr:cNvPr id="72" name="Text Box 70"/>
            <xdr:cNvSpPr txBox="1">
              <a:spLocks noChangeAspect="1" noChangeArrowheads="1"/>
            </xdr:cNvSpPr>
          </xdr:nvSpPr>
          <xdr:spPr bwMode="auto">
            <a:xfrm>
              <a:off x="381" y="385"/>
              <a:ext cx="14" cy="2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0000FF" mc:Ignorable="a14" a14:legacySpreadsheetColorIndex="12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wrap="none" lIns="18288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000" b="0" i="0" u="none" strike="noStrike" baseline="0">
                  <a:solidFill>
                    <a:srgbClr val="FF0000"/>
                  </a:solidFill>
                  <a:latin typeface="宋体"/>
                  <a:ea typeface="宋体"/>
                </a:rPr>
                <a:t>r</a:t>
              </a:r>
              <a:r>
                <a:rPr lang="en-US" altLang="zh-CN" sz="1000" b="0" i="0" u="none" strike="noStrike" baseline="-25000">
                  <a:solidFill>
                    <a:srgbClr val="FF0000"/>
                  </a:solidFill>
                  <a:latin typeface="宋体"/>
                  <a:ea typeface="宋体"/>
                </a:rPr>
                <a:t>1</a:t>
              </a:r>
            </a:p>
          </xdr:txBody>
        </xdr:sp>
        <xdr:grpSp>
          <xdr:nvGrpSpPr>
            <xdr:cNvPr id="9132" name="Group 71"/>
            <xdr:cNvGrpSpPr>
              <a:grpSpLocks/>
            </xdr:cNvGrpSpPr>
          </xdr:nvGrpSpPr>
          <xdr:grpSpPr bwMode="auto">
            <a:xfrm>
              <a:off x="450" y="388"/>
              <a:ext cx="33" cy="57"/>
              <a:chOff x="467" y="360"/>
              <a:chExt cx="33" cy="72"/>
            </a:xfrm>
          </xdr:grpSpPr>
          <xdr:sp macro="" textlink="">
            <xdr:nvSpPr>
              <xdr:cNvPr id="80" name="Text Box 72"/>
              <xdr:cNvSpPr txBox="1">
                <a:spLocks noChangeAspect="1" noChangeArrowheads="1"/>
              </xdr:cNvSpPr>
            </xdr:nvSpPr>
            <xdr:spPr bwMode="auto">
              <a:xfrm>
                <a:off x="476" y="384"/>
                <a:ext cx="24" cy="18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xmlns:mc="http://schemas.openxmlformats.org/markup-compatibility/2006" val="0000FF" mc:Ignorable="a14" a14:legacySpreadsheetColorIndex="12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 vertOverflow="clip" wrap="square" lIns="27432" tIns="18288" rIns="0" bIns="0" anchor="t" upright="1"/>
              <a:lstStyle/>
              <a:p>
                <a:pPr algn="l" rtl="0">
                  <a:defRPr sz="1000"/>
                </a:pPr>
                <a:r>
                  <a:rPr lang="en-US" altLang="zh-CN" sz="1000" b="0" i="0" u="none" strike="noStrike" baseline="0">
                    <a:solidFill>
                      <a:srgbClr val="FF0000"/>
                    </a:solidFill>
                    <a:latin typeface="宋体"/>
                    <a:ea typeface="宋体"/>
                  </a:rPr>
                  <a:t>h</a:t>
                </a:r>
              </a:p>
            </xdr:txBody>
          </xdr:sp>
          <xdr:sp macro="" textlink="">
            <xdr:nvSpPr>
              <xdr:cNvPr id="9140" name="Freeform 73"/>
              <xdr:cNvSpPr>
                <a:spLocks/>
              </xdr:cNvSpPr>
            </xdr:nvSpPr>
            <xdr:spPr bwMode="auto">
              <a:xfrm>
                <a:off x="467" y="360"/>
                <a:ext cx="21" cy="72"/>
              </a:xfrm>
              <a:custGeom>
                <a:avLst/>
                <a:gdLst>
                  <a:gd name="T0" fmla="*/ 0 w 21"/>
                  <a:gd name="T1" fmla="*/ 0 h 72"/>
                  <a:gd name="T2" fmla="*/ 16 w 21"/>
                  <a:gd name="T3" fmla="*/ 0 h 72"/>
                  <a:gd name="T4" fmla="*/ 9 w 21"/>
                  <a:gd name="T5" fmla="*/ 0 h 72"/>
                  <a:gd name="T6" fmla="*/ 9 w 21"/>
                  <a:gd name="T7" fmla="*/ 72 h 72"/>
                  <a:gd name="T8" fmla="*/ 0 w 21"/>
                  <a:gd name="T9" fmla="*/ 72 h 72"/>
                  <a:gd name="T10" fmla="*/ 21 w 21"/>
                  <a:gd name="T11" fmla="*/ 72 h 72"/>
                  <a:gd name="T12" fmla="*/ 0 60000 65536"/>
                  <a:gd name="T13" fmla="*/ 0 60000 65536"/>
                  <a:gd name="T14" fmla="*/ 0 60000 65536"/>
                  <a:gd name="T15" fmla="*/ 0 60000 65536"/>
                  <a:gd name="T16" fmla="*/ 0 60000 65536"/>
                  <a:gd name="T17" fmla="*/ 0 60000 65536"/>
                </a:gdLst>
                <a:ahLst/>
                <a:cxnLst>
                  <a:cxn ang="T12">
                    <a:pos x="T0" y="T1"/>
                  </a:cxn>
                  <a:cxn ang="T13">
                    <a:pos x="T2" y="T3"/>
                  </a:cxn>
                  <a:cxn ang="T14">
                    <a:pos x="T4" y="T5"/>
                  </a:cxn>
                  <a:cxn ang="T15">
                    <a:pos x="T6" y="T7"/>
                  </a:cxn>
                  <a:cxn ang="T16">
                    <a:pos x="T8" y="T9"/>
                  </a:cxn>
                  <a:cxn ang="T17">
                    <a:pos x="T10" y="T11"/>
                  </a:cxn>
                </a:cxnLst>
                <a:rect l="0" t="0" r="r" b="b"/>
                <a:pathLst>
                  <a:path w="21" h="72">
                    <a:moveTo>
                      <a:pt x="0" y="0"/>
                    </a:moveTo>
                    <a:lnTo>
                      <a:pt x="16" y="0"/>
                    </a:lnTo>
                    <a:lnTo>
                      <a:pt x="9" y="0"/>
                    </a:lnTo>
                    <a:lnTo>
                      <a:pt x="9" y="72"/>
                    </a:lnTo>
                    <a:lnTo>
                      <a:pt x="0" y="72"/>
                    </a:lnTo>
                    <a:lnTo>
                      <a:pt x="21" y="72"/>
                    </a:lnTo>
                  </a:path>
                </a:pathLst>
              </a:custGeom>
              <a:noFill/>
              <a:ln w="9525" cap="flat" cmpd="sng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prstDash val="solid"/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xmlns:mc="http://schemas.openxmlformats.org/markup-compatibility/2006" val="FFFFFF" mc:Ignorable="a14" a14:legacySpreadsheetColorIndex="9"/>
                    </a:solidFill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  <xdr:sp macro="" textlink="">
          <xdr:nvSpPr>
            <xdr:cNvPr id="9133" name="Line 74"/>
            <xdr:cNvSpPr>
              <a:spLocks noChangeShapeType="1"/>
            </xdr:cNvSpPr>
          </xdr:nvSpPr>
          <xdr:spPr bwMode="auto">
            <a:xfrm>
              <a:off x="422" y="420"/>
              <a:ext cx="24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triangle" w="med" len="med"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134" name="Line 75"/>
            <xdr:cNvSpPr>
              <a:spLocks noChangeShapeType="1"/>
            </xdr:cNvSpPr>
          </xdr:nvSpPr>
          <xdr:spPr bwMode="auto">
            <a:xfrm flipH="1">
              <a:off x="401" y="420"/>
              <a:ext cx="14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triangle" w="med" len="med"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6" name="Text Box 76"/>
            <xdr:cNvSpPr txBox="1">
              <a:spLocks noChangeAspect="1" noChangeArrowheads="1"/>
            </xdr:cNvSpPr>
          </xdr:nvSpPr>
          <xdr:spPr bwMode="auto">
            <a:xfrm>
              <a:off x="432" y="405"/>
              <a:ext cx="24" cy="18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0000FF" mc:Ignorable="a14" a14:legacySpreadsheetColorIndex="12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en-US" altLang="zh-CN" sz="1000" b="0" i="0" u="none" strike="noStrike" baseline="0">
                  <a:solidFill>
                    <a:srgbClr val="FF0000"/>
                  </a:solidFill>
                  <a:latin typeface="宋体"/>
                  <a:ea typeface="宋体"/>
                </a:rPr>
                <a:t>d</a:t>
              </a:r>
            </a:p>
          </xdr:txBody>
        </xdr:sp>
        <xdr:sp macro="" textlink="">
          <xdr:nvSpPr>
            <xdr:cNvPr id="9136" name="Line 77"/>
            <xdr:cNvSpPr>
              <a:spLocks noChangeShapeType="1"/>
            </xdr:cNvSpPr>
          </xdr:nvSpPr>
          <xdr:spPr bwMode="auto">
            <a:xfrm>
              <a:off x="405" y="395"/>
              <a:ext cx="0" cy="13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triangle" w="med" len="med"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137" name="Freeform 78"/>
            <xdr:cNvSpPr>
              <a:spLocks/>
            </xdr:cNvSpPr>
          </xdr:nvSpPr>
          <xdr:spPr bwMode="auto">
            <a:xfrm>
              <a:off x="394" y="449"/>
              <a:ext cx="49" cy="12"/>
            </a:xfrm>
            <a:custGeom>
              <a:avLst/>
              <a:gdLst>
                <a:gd name="T0" fmla="*/ 0 w 51"/>
                <a:gd name="T1" fmla="*/ 0 h 14"/>
                <a:gd name="T2" fmla="*/ 0 w 51"/>
                <a:gd name="T3" fmla="*/ 3 h 14"/>
                <a:gd name="T4" fmla="*/ 0 w 51"/>
                <a:gd name="T5" fmla="*/ 3 h 14"/>
                <a:gd name="T6" fmla="*/ 12 w 51"/>
                <a:gd name="T7" fmla="*/ 3 h 14"/>
                <a:gd name="T8" fmla="*/ 12 w 51"/>
                <a:gd name="T9" fmla="*/ 1 h 14"/>
                <a:gd name="T10" fmla="*/ 12 w 51"/>
                <a:gd name="T11" fmla="*/ 3 h 1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51" h="14">
                  <a:moveTo>
                    <a:pt x="0" y="0"/>
                  </a:moveTo>
                  <a:lnTo>
                    <a:pt x="0" y="13"/>
                  </a:lnTo>
                  <a:lnTo>
                    <a:pt x="0" y="8"/>
                  </a:lnTo>
                  <a:lnTo>
                    <a:pt x="51" y="8"/>
                  </a:lnTo>
                  <a:lnTo>
                    <a:pt x="51" y="1"/>
                  </a:lnTo>
                  <a:lnTo>
                    <a:pt x="51" y="14"/>
                  </a:ln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79" name="Text Box 79"/>
            <xdr:cNvSpPr txBox="1">
              <a:spLocks noChangeAspect="1" noChangeArrowheads="1"/>
            </xdr:cNvSpPr>
          </xdr:nvSpPr>
          <xdr:spPr bwMode="auto">
            <a:xfrm>
              <a:off x="405" y="366"/>
              <a:ext cx="9" cy="18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0000FF" mc:Ignorable="a14" a14:legacySpreadsheetColorIndex="12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wrap="none" lIns="18288" tIns="18288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000" b="0" i="0" u="none" strike="noStrike" baseline="0">
                  <a:solidFill>
                    <a:srgbClr val="FF0000"/>
                  </a:solidFill>
                  <a:latin typeface="宋体"/>
                  <a:ea typeface="宋体"/>
                </a:rPr>
                <a:t>t</a:t>
              </a:r>
            </a:p>
          </xdr:txBody>
        </xdr:sp>
      </xdr:grpSp>
      <xdr:sp macro="" textlink="">
        <xdr:nvSpPr>
          <xdr:cNvPr id="9127" name="Freeform 80" descr="宽上对角线"/>
          <xdr:cNvSpPr>
            <a:spLocks/>
          </xdr:cNvSpPr>
        </xdr:nvSpPr>
        <xdr:spPr bwMode="auto">
          <a:xfrm>
            <a:off x="394" y="389"/>
            <a:ext cx="49" cy="56"/>
          </a:xfrm>
          <a:custGeom>
            <a:avLst/>
            <a:gdLst>
              <a:gd name="T0" fmla="*/ 0 w 49"/>
              <a:gd name="T1" fmla="*/ 0 h 61"/>
              <a:gd name="T2" fmla="*/ 49 w 49"/>
              <a:gd name="T3" fmla="*/ 0 h 61"/>
              <a:gd name="T4" fmla="*/ 49 w 49"/>
              <a:gd name="T5" fmla="*/ 4 h 61"/>
              <a:gd name="T6" fmla="*/ 47 w 49"/>
              <a:gd name="T7" fmla="*/ 6 h 61"/>
              <a:gd name="T8" fmla="*/ 31 w 49"/>
              <a:gd name="T9" fmla="*/ 6 h 61"/>
              <a:gd name="T10" fmla="*/ 28 w 49"/>
              <a:gd name="T11" fmla="*/ 6 h 61"/>
              <a:gd name="T12" fmla="*/ 28 w 49"/>
              <a:gd name="T13" fmla="*/ 6 h 61"/>
              <a:gd name="T14" fmla="*/ 30 w 49"/>
              <a:gd name="T15" fmla="*/ 6 h 61"/>
              <a:gd name="T16" fmla="*/ 47 w 49"/>
              <a:gd name="T17" fmla="*/ 6 h 61"/>
              <a:gd name="T18" fmla="*/ 49 w 49"/>
              <a:gd name="T19" fmla="*/ 6 h 61"/>
              <a:gd name="T20" fmla="*/ 49 w 49"/>
              <a:gd name="T21" fmla="*/ 6 h 61"/>
              <a:gd name="T22" fmla="*/ 0 w 49"/>
              <a:gd name="T23" fmla="*/ 6 h 61"/>
              <a:gd name="T24" fmla="*/ 0 w 49"/>
              <a:gd name="T25" fmla="*/ 6 h 61"/>
              <a:gd name="T26" fmla="*/ 1 w 49"/>
              <a:gd name="T27" fmla="*/ 6 h 61"/>
              <a:gd name="T28" fmla="*/ 18 w 49"/>
              <a:gd name="T29" fmla="*/ 6 h 61"/>
              <a:gd name="T30" fmla="*/ 21 w 49"/>
              <a:gd name="T31" fmla="*/ 6 h 61"/>
              <a:gd name="T32" fmla="*/ 21 w 49"/>
              <a:gd name="T33" fmla="*/ 6 h 61"/>
              <a:gd name="T34" fmla="*/ 19 w 49"/>
              <a:gd name="T35" fmla="*/ 6 h 61"/>
              <a:gd name="T36" fmla="*/ 2 w 49"/>
              <a:gd name="T37" fmla="*/ 6 h 61"/>
              <a:gd name="T38" fmla="*/ 0 w 49"/>
              <a:gd name="T39" fmla="*/ 4 h 61"/>
              <a:gd name="T40" fmla="*/ 0 w 49"/>
              <a:gd name="T41" fmla="*/ 0 h 61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0" t="0" r="r" b="b"/>
            <a:pathLst>
              <a:path w="49" h="61">
                <a:moveTo>
                  <a:pt x="0" y="0"/>
                </a:moveTo>
                <a:lnTo>
                  <a:pt x="49" y="0"/>
                </a:lnTo>
                <a:lnTo>
                  <a:pt x="49" y="4"/>
                </a:lnTo>
                <a:lnTo>
                  <a:pt x="47" y="7"/>
                </a:lnTo>
                <a:lnTo>
                  <a:pt x="31" y="7"/>
                </a:lnTo>
                <a:lnTo>
                  <a:pt x="28" y="9"/>
                </a:lnTo>
                <a:lnTo>
                  <a:pt x="28" y="51"/>
                </a:lnTo>
                <a:lnTo>
                  <a:pt x="30" y="54"/>
                </a:lnTo>
                <a:lnTo>
                  <a:pt x="47" y="54"/>
                </a:lnTo>
                <a:lnTo>
                  <a:pt x="49" y="56"/>
                </a:lnTo>
                <a:lnTo>
                  <a:pt x="49" y="61"/>
                </a:lnTo>
                <a:lnTo>
                  <a:pt x="0" y="61"/>
                </a:lnTo>
                <a:lnTo>
                  <a:pt x="0" y="56"/>
                </a:lnTo>
                <a:lnTo>
                  <a:pt x="1" y="54"/>
                </a:lnTo>
                <a:lnTo>
                  <a:pt x="18" y="54"/>
                </a:lnTo>
                <a:lnTo>
                  <a:pt x="21" y="51"/>
                </a:lnTo>
                <a:lnTo>
                  <a:pt x="21" y="10"/>
                </a:lnTo>
                <a:lnTo>
                  <a:pt x="19" y="7"/>
                </a:lnTo>
                <a:lnTo>
                  <a:pt x="2" y="7"/>
                </a:lnTo>
                <a:lnTo>
                  <a:pt x="0" y="4"/>
                </a:lnTo>
                <a:lnTo>
                  <a:pt x="0" y="0"/>
                </a:lnTo>
                <a:close/>
              </a:path>
            </a:pathLst>
          </a:custGeom>
          <a:pattFill prst="wdUpDiag">
            <a:fgClr>
              <a:srgbClr val="000000"/>
            </a:fgClr>
            <a:bgClr>
              <a:srgbClr val="FFFFFF"/>
            </a:bgClr>
          </a:pattFill>
          <a:ln w="317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885825</xdr:colOff>
      <xdr:row>0</xdr:row>
      <xdr:rowOff>542925</xdr:rowOff>
    </xdr:from>
    <xdr:to>
      <xdr:col>0</xdr:col>
      <xdr:colOff>1838325</xdr:colOff>
      <xdr:row>15</xdr:row>
      <xdr:rowOff>104775</xdr:rowOff>
    </xdr:to>
    <xdr:pic>
      <xdr:nvPicPr>
        <xdr:cNvPr id="9125" name="Picture 85" descr="型材公式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542925"/>
          <a:ext cx="952500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19050</xdr:rowOff>
        </xdr:from>
        <xdr:to>
          <xdr:col>3</xdr:col>
          <xdr:colOff>1266825</xdr:colOff>
          <xdr:row>6</xdr:row>
          <xdr:rowOff>276225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18</xdr:row>
          <xdr:rowOff>19050</xdr:rowOff>
        </xdr:from>
        <xdr:to>
          <xdr:col>3</xdr:col>
          <xdr:colOff>1266825</xdr:colOff>
          <xdr:row>18</xdr:row>
          <xdr:rowOff>276225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</xdr:row>
          <xdr:rowOff>19050</xdr:rowOff>
        </xdr:from>
        <xdr:to>
          <xdr:col>3</xdr:col>
          <xdr:colOff>1266825</xdr:colOff>
          <xdr:row>10</xdr:row>
          <xdr:rowOff>276225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14</xdr:row>
          <xdr:rowOff>19050</xdr:rowOff>
        </xdr:from>
        <xdr:to>
          <xdr:col>3</xdr:col>
          <xdr:colOff>1266825</xdr:colOff>
          <xdr:row>14</xdr:row>
          <xdr:rowOff>285750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3</xdr:col>
      <xdr:colOff>695325</xdr:colOff>
      <xdr:row>1</xdr:row>
      <xdr:rowOff>266700</xdr:rowOff>
    </xdr:from>
    <xdr:to>
      <xdr:col>11</xdr:col>
      <xdr:colOff>457200</xdr:colOff>
      <xdr:row>1</xdr:row>
      <xdr:rowOff>685800</xdr:rowOff>
    </xdr:to>
    <xdr:pic>
      <xdr:nvPicPr>
        <xdr:cNvPr id="1170" name="图片 1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99CCFF"/>
            </a:clrFrom>
            <a:clrTo>
              <a:srgbClr val="99CC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762000"/>
          <a:ext cx="46482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180975</xdr:colOff>
      <xdr:row>1</xdr:row>
      <xdr:rowOff>219075</xdr:rowOff>
    </xdr:from>
    <xdr:to>
      <xdr:col>3</xdr:col>
      <xdr:colOff>361950</xdr:colOff>
      <xdr:row>2</xdr:row>
      <xdr:rowOff>180975</xdr:rowOff>
    </xdr:to>
    <xdr:pic>
      <xdr:nvPicPr>
        <xdr:cNvPr id="1171" name="图片 1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714375"/>
          <a:ext cx="7524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</xdr:row>
          <xdr:rowOff>676275</xdr:rowOff>
        </xdr:from>
        <xdr:to>
          <xdr:col>14</xdr:col>
          <xdr:colOff>885825</xdr:colOff>
          <xdr:row>2</xdr:row>
          <xdr:rowOff>95250</xdr:rowOff>
        </xdr:to>
        <xdr:grpSp>
          <xdr:nvGrpSpPr>
            <xdr:cNvPr id="1172" name="组合 1"/>
            <xdr:cNvGrpSpPr>
              <a:grpSpLocks/>
            </xdr:cNvGrpSpPr>
          </xdr:nvGrpSpPr>
          <xdr:grpSpPr bwMode="auto">
            <a:xfrm>
              <a:off x="7639050" y="1171575"/>
              <a:ext cx="1866900" cy="276225"/>
              <a:chOff x="7477125" y="1162050"/>
              <a:chExt cx="1866900" cy="276225"/>
            </a:xfrm>
          </xdr:grpSpPr>
          <xdr:sp macro="" textlink="">
            <xdr:nvSpPr>
              <xdr:cNvPr id="1031" name="Option Button 7" hidden="1">
                <a:extLst>
                  <a:ext uri="{63B3BB69-23CF-44E3-9099-C40C66FF867C}">
                    <a14:compatExt spid="_x0000_s1031"/>
                  </a:ext>
                </a:extLst>
              </xdr:cNvPr>
              <xdr:cNvSpPr/>
            </xdr:nvSpPr>
            <xdr:spPr>
              <a:xfrm>
                <a:off x="7477125" y="1162050"/>
                <a:ext cx="866775" cy="2762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zh-CN" altLang="en-US" sz="90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</a:rPr>
                  <a:t>按长度计算 </a:t>
                </a:r>
              </a:p>
            </xdr:txBody>
          </xdr:sp>
          <xdr:sp macro="" textlink="">
            <xdr:nvSpPr>
              <xdr:cNvPr id="1033" name="Option Button 9" hidden="1">
                <a:extLst>
                  <a:ext uri="{63B3BB69-23CF-44E3-9099-C40C66FF867C}">
                    <a14:compatExt spid="_x0000_s1033"/>
                  </a:ext>
                </a:extLst>
              </xdr:cNvPr>
              <xdr:cNvSpPr/>
            </xdr:nvSpPr>
            <xdr:spPr>
              <a:xfrm>
                <a:off x="8477250" y="1162050"/>
                <a:ext cx="866775" cy="2762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zh-CN" altLang="en-US" sz="90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</a:rPr>
                  <a:t>按重量计算 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771525</xdr:colOff>
      <xdr:row>1</xdr:row>
      <xdr:rowOff>219075</xdr:rowOff>
    </xdr:from>
    <xdr:to>
      <xdr:col>11</xdr:col>
      <xdr:colOff>304800</xdr:colOff>
      <xdr:row>1</xdr:row>
      <xdr:rowOff>647700</xdr:rowOff>
    </xdr:to>
    <xdr:pic>
      <xdr:nvPicPr>
        <xdr:cNvPr id="2165" name="图片 6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99CCFF"/>
            </a:clrFrom>
            <a:clrTo>
              <a:srgbClr val="99CC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885825"/>
          <a:ext cx="44196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219075</xdr:colOff>
      <xdr:row>1</xdr:row>
      <xdr:rowOff>180975</xdr:rowOff>
    </xdr:from>
    <xdr:to>
      <xdr:col>3</xdr:col>
      <xdr:colOff>342900</xdr:colOff>
      <xdr:row>2</xdr:row>
      <xdr:rowOff>171450</xdr:rowOff>
    </xdr:to>
    <xdr:pic>
      <xdr:nvPicPr>
        <xdr:cNvPr id="2166" name="图片 1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847725"/>
          <a:ext cx="6953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19050</xdr:rowOff>
        </xdr:from>
        <xdr:to>
          <xdr:col>3</xdr:col>
          <xdr:colOff>1266825</xdr:colOff>
          <xdr:row>6</xdr:row>
          <xdr:rowOff>276225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</xdr:row>
          <xdr:rowOff>19050</xdr:rowOff>
        </xdr:from>
        <xdr:to>
          <xdr:col>3</xdr:col>
          <xdr:colOff>1266825</xdr:colOff>
          <xdr:row>10</xdr:row>
          <xdr:rowOff>276225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14</xdr:row>
          <xdr:rowOff>19050</xdr:rowOff>
        </xdr:from>
        <xdr:to>
          <xdr:col>3</xdr:col>
          <xdr:colOff>1266825</xdr:colOff>
          <xdr:row>14</xdr:row>
          <xdr:rowOff>285750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1</xdr:row>
          <xdr:rowOff>742950</xdr:rowOff>
        </xdr:from>
        <xdr:to>
          <xdr:col>13</xdr:col>
          <xdr:colOff>962025</xdr:colOff>
          <xdr:row>2</xdr:row>
          <xdr:rowOff>209550</xdr:rowOff>
        </xdr:to>
        <xdr:sp macro="" textlink="">
          <xdr:nvSpPr>
            <xdr:cNvPr id="2057" name="Option Button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按长度计算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1085850</xdr:colOff>
          <xdr:row>1</xdr:row>
          <xdr:rowOff>742950</xdr:rowOff>
        </xdr:from>
        <xdr:to>
          <xdr:col>14</xdr:col>
          <xdr:colOff>809625</xdr:colOff>
          <xdr:row>2</xdr:row>
          <xdr:rowOff>209550</xdr:rowOff>
        </xdr:to>
        <xdr:sp macro="" textlink="">
          <xdr:nvSpPr>
            <xdr:cNvPr id="2059" name="Option Button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按重量计算 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4</xdr:row>
      <xdr:rowOff>323850</xdr:rowOff>
    </xdr:from>
    <xdr:to>
      <xdr:col>3</xdr:col>
      <xdr:colOff>200025</xdr:colOff>
      <xdr:row>5</xdr:row>
      <xdr:rowOff>238125</xdr:rowOff>
    </xdr:to>
    <xdr:grpSp>
      <xdr:nvGrpSpPr>
        <xdr:cNvPr id="3772" name="Group 1"/>
        <xdr:cNvGrpSpPr>
          <a:grpSpLocks/>
        </xdr:cNvGrpSpPr>
      </xdr:nvGrpSpPr>
      <xdr:grpSpPr bwMode="auto">
        <a:xfrm>
          <a:off x="1314450" y="1485900"/>
          <a:ext cx="1924050" cy="400050"/>
          <a:chOff x="382" y="55"/>
          <a:chExt cx="202" cy="42"/>
        </a:xfrm>
      </xdr:grpSpPr>
      <xdr:sp macro="" textlink="">
        <xdr:nvSpPr>
          <xdr:cNvPr id="3789" name="AutoShape 2"/>
          <xdr:cNvSpPr>
            <a:spLocks noChangeArrowheads="1"/>
          </xdr:cNvSpPr>
        </xdr:nvSpPr>
        <xdr:spPr bwMode="auto">
          <a:xfrm>
            <a:off x="382" y="55"/>
            <a:ext cx="202" cy="42"/>
          </a:xfrm>
          <a:prstGeom prst="bevel">
            <a:avLst>
              <a:gd name="adj" fmla="val 17074"/>
            </a:avLst>
          </a:prstGeom>
          <a:solidFill>
            <a:srgbClr xmlns:mc="http://schemas.openxmlformats.org/markup-compatibility/2006" xmlns:a14="http://schemas.microsoft.com/office/drawing/2010/main" val="FFCC00" mc:Ignorable="a14" a14:legacySpreadsheetColorIndex="5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073" name="Drop Down 1" hidden="1">
                <a:extLst>
                  <a:ext uri="{63B3BB69-23CF-44E3-9099-C40C66FF867C}">
                    <a14:compatExt spid="_x0000_s3073"/>
                  </a:ext>
                </a:extLst>
              </xdr:cNvPr>
              <xdr:cNvSpPr/>
            </xdr:nvSpPr>
            <xdr:spPr>
              <a:xfrm>
                <a:off x="391" y="63"/>
                <a:ext cx="184" cy="25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 editAs="oneCell">
    <xdr:from>
      <xdr:col>2</xdr:col>
      <xdr:colOff>19050</xdr:colOff>
      <xdr:row>7</xdr:row>
      <xdr:rowOff>228600</xdr:rowOff>
    </xdr:from>
    <xdr:to>
      <xdr:col>3</xdr:col>
      <xdr:colOff>200025</xdr:colOff>
      <xdr:row>9</xdr:row>
      <xdr:rowOff>9525</xdr:rowOff>
    </xdr:to>
    <xdr:grpSp>
      <xdr:nvGrpSpPr>
        <xdr:cNvPr id="3773" name="Group 4"/>
        <xdr:cNvGrpSpPr>
          <a:grpSpLocks/>
        </xdr:cNvGrpSpPr>
      </xdr:nvGrpSpPr>
      <xdr:grpSpPr bwMode="auto">
        <a:xfrm>
          <a:off x="1314450" y="2266950"/>
          <a:ext cx="1924050" cy="400050"/>
          <a:chOff x="556" y="126"/>
          <a:chExt cx="202" cy="42"/>
        </a:xfrm>
      </xdr:grpSpPr>
      <xdr:sp macro="" textlink="">
        <xdr:nvSpPr>
          <xdr:cNvPr id="3788" name="AutoShape 5"/>
          <xdr:cNvSpPr>
            <a:spLocks noChangeArrowheads="1"/>
          </xdr:cNvSpPr>
        </xdr:nvSpPr>
        <xdr:spPr bwMode="auto">
          <a:xfrm>
            <a:off x="556" y="126"/>
            <a:ext cx="202" cy="42"/>
          </a:xfrm>
          <a:prstGeom prst="bevel">
            <a:avLst>
              <a:gd name="adj" fmla="val 17074"/>
            </a:avLst>
          </a:prstGeom>
          <a:solidFill>
            <a:srgbClr xmlns:mc="http://schemas.openxmlformats.org/markup-compatibility/2006" xmlns:a14="http://schemas.microsoft.com/office/drawing/2010/main" val="FFCC00" mc:Ignorable="a14" a14:legacySpreadsheetColorIndex="5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074" name="Drop Down 2" hidden="1">
                <a:extLst>
                  <a:ext uri="{63B3BB69-23CF-44E3-9099-C40C66FF867C}">
                    <a14:compatExt spid="_x0000_s3074"/>
                  </a:ext>
                </a:extLst>
              </xdr:cNvPr>
              <xdr:cNvSpPr/>
            </xdr:nvSpPr>
            <xdr:spPr>
              <a:xfrm>
                <a:off x="565" y="135"/>
                <a:ext cx="184" cy="25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 editAs="oneCell">
    <xdr:from>
      <xdr:col>2</xdr:col>
      <xdr:colOff>19050</xdr:colOff>
      <xdr:row>10</xdr:row>
      <xdr:rowOff>238125</xdr:rowOff>
    </xdr:from>
    <xdr:to>
      <xdr:col>3</xdr:col>
      <xdr:colOff>200025</xdr:colOff>
      <xdr:row>12</xdr:row>
      <xdr:rowOff>19050</xdr:rowOff>
    </xdr:to>
    <xdr:grpSp>
      <xdr:nvGrpSpPr>
        <xdr:cNvPr id="3774" name="Group 7"/>
        <xdr:cNvGrpSpPr>
          <a:grpSpLocks/>
        </xdr:cNvGrpSpPr>
      </xdr:nvGrpSpPr>
      <xdr:grpSpPr bwMode="auto">
        <a:xfrm>
          <a:off x="1314450" y="3038475"/>
          <a:ext cx="1924050" cy="400050"/>
          <a:chOff x="556" y="296"/>
          <a:chExt cx="202" cy="42"/>
        </a:xfrm>
      </xdr:grpSpPr>
      <xdr:sp macro="" textlink="">
        <xdr:nvSpPr>
          <xdr:cNvPr id="3787" name="AutoShape 8"/>
          <xdr:cNvSpPr>
            <a:spLocks noChangeArrowheads="1"/>
          </xdr:cNvSpPr>
        </xdr:nvSpPr>
        <xdr:spPr bwMode="auto">
          <a:xfrm>
            <a:off x="556" y="296"/>
            <a:ext cx="202" cy="42"/>
          </a:xfrm>
          <a:prstGeom prst="bevel">
            <a:avLst>
              <a:gd name="adj" fmla="val 17074"/>
            </a:avLst>
          </a:prstGeom>
          <a:solidFill>
            <a:srgbClr xmlns:mc="http://schemas.openxmlformats.org/markup-compatibility/2006" xmlns:a14="http://schemas.microsoft.com/office/drawing/2010/main" val="FFCC00" mc:Ignorable="a14" a14:legacySpreadsheetColorIndex="5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075" name="Drop Down 3" hidden="1">
                <a:extLst>
                  <a:ext uri="{63B3BB69-23CF-44E3-9099-C40C66FF867C}">
                    <a14:compatExt spid="_x0000_s3075"/>
                  </a:ext>
                </a:extLst>
              </xdr:cNvPr>
              <xdr:cNvSpPr/>
            </xdr:nvSpPr>
            <xdr:spPr>
              <a:xfrm>
                <a:off x="565" y="305"/>
                <a:ext cx="184" cy="25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 editAs="oneCell">
    <xdr:from>
      <xdr:col>2</xdr:col>
      <xdr:colOff>19050</xdr:colOff>
      <xdr:row>13</xdr:row>
      <xdr:rowOff>238125</xdr:rowOff>
    </xdr:from>
    <xdr:to>
      <xdr:col>3</xdr:col>
      <xdr:colOff>200025</xdr:colOff>
      <xdr:row>15</xdr:row>
      <xdr:rowOff>19050</xdr:rowOff>
    </xdr:to>
    <xdr:grpSp>
      <xdr:nvGrpSpPr>
        <xdr:cNvPr id="3775" name="Group 10"/>
        <xdr:cNvGrpSpPr>
          <a:grpSpLocks/>
        </xdr:cNvGrpSpPr>
      </xdr:nvGrpSpPr>
      <xdr:grpSpPr bwMode="auto">
        <a:xfrm>
          <a:off x="1314450" y="3800475"/>
          <a:ext cx="1924050" cy="400050"/>
          <a:chOff x="556" y="381"/>
          <a:chExt cx="202" cy="42"/>
        </a:xfrm>
      </xdr:grpSpPr>
      <xdr:sp macro="" textlink="">
        <xdr:nvSpPr>
          <xdr:cNvPr id="3786" name="AutoShape 11"/>
          <xdr:cNvSpPr>
            <a:spLocks noChangeArrowheads="1"/>
          </xdr:cNvSpPr>
        </xdr:nvSpPr>
        <xdr:spPr bwMode="auto">
          <a:xfrm>
            <a:off x="556" y="381"/>
            <a:ext cx="202" cy="42"/>
          </a:xfrm>
          <a:prstGeom prst="bevel">
            <a:avLst>
              <a:gd name="adj" fmla="val 17074"/>
            </a:avLst>
          </a:prstGeom>
          <a:solidFill>
            <a:srgbClr xmlns:mc="http://schemas.openxmlformats.org/markup-compatibility/2006" xmlns:a14="http://schemas.microsoft.com/office/drawing/2010/main" val="FFCC00" mc:Ignorable="a14" a14:legacySpreadsheetColorIndex="5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076" name="Drop Down 4" hidden="1">
                <a:extLst>
                  <a:ext uri="{63B3BB69-23CF-44E3-9099-C40C66FF867C}">
                    <a14:compatExt spid="_x0000_s3076"/>
                  </a:ext>
                </a:extLst>
              </xdr:cNvPr>
              <xdr:cNvSpPr/>
            </xdr:nvSpPr>
            <xdr:spPr>
              <a:xfrm>
                <a:off x="565" y="390"/>
                <a:ext cx="184" cy="25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 editAs="oneCell">
    <xdr:from>
      <xdr:col>2</xdr:col>
      <xdr:colOff>19050</xdr:colOff>
      <xdr:row>16</xdr:row>
      <xdr:rowOff>247650</xdr:rowOff>
    </xdr:from>
    <xdr:to>
      <xdr:col>3</xdr:col>
      <xdr:colOff>200025</xdr:colOff>
      <xdr:row>18</xdr:row>
      <xdr:rowOff>28575</xdr:rowOff>
    </xdr:to>
    <xdr:grpSp>
      <xdr:nvGrpSpPr>
        <xdr:cNvPr id="3776" name="Group 13"/>
        <xdr:cNvGrpSpPr>
          <a:grpSpLocks/>
        </xdr:cNvGrpSpPr>
      </xdr:nvGrpSpPr>
      <xdr:grpSpPr bwMode="auto">
        <a:xfrm>
          <a:off x="1314450" y="4572000"/>
          <a:ext cx="1924050" cy="400050"/>
          <a:chOff x="556" y="466"/>
          <a:chExt cx="202" cy="42"/>
        </a:xfrm>
      </xdr:grpSpPr>
      <xdr:sp macro="" textlink="">
        <xdr:nvSpPr>
          <xdr:cNvPr id="3785" name="AutoShape 14"/>
          <xdr:cNvSpPr>
            <a:spLocks noChangeArrowheads="1"/>
          </xdr:cNvSpPr>
        </xdr:nvSpPr>
        <xdr:spPr bwMode="auto">
          <a:xfrm>
            <a:off x="556" y="466"/>
            <a:ext cx="202" cy="42"/>
          </a:xfrm>
          <a:prstGeom prst="bevel">
            <a:avLst>
              <a:gd name="adj" fmla="val 17074"/>
            </a:avLst>
          </a:prstGeom>
          <a:solidFill>
            <a:srgbClr xmlns:mc="http://schemas.openxmlformats.org/markup-compatibility/2006" xmlns:a14="http://schemas.microsoft.com/office/drawing/2010/main" val="FFCC00" mc:Ignorable="a14" a14:legacySpreadsheetColorIndex="5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077" name="Drop Down 5" hidden="1">
                <a:extLst>
                  <a:ext uri="{63B3BB69-23CF-44E3-9099-C40C66FF867C}">
                    <a14:compatExt spid="_x0000_s3077"/>
                  </a:ext>
                </a:extLst>
              </xdr:cNvPr>
              <xdr:cNvSpPr/>
            </xdr:nvSpPr>
            <xdr:spPr>
              <a:xfrm>
                <a:off x="565" y="475"/>
                <a:ext cx="184" cy="25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 editAs="oneCell">
    <xdr:from>
      <xdr:col>1</xdr:col>
      <xdr:colOff>266700</xdr:colOff>
      <xdr:row>7</xdr:row>
      <xdr:rowOff>9525</xdr:rowOff>
    </xdr:from>
    <xdr:to>
      <xdr:col>1</xdr:col>
      <xdr:colOff>876300</xdr:colOff>
      <xdr:row>9</xdr:row>
      <xdr:rowOff>47625</xdr:rowOff>
    </xdr:to>
    <xdr:pic>
      <xdr:nvPicPr>
        <xdr:cNvPr id="3777" name="Picture 16" descr="不角钢AAAAA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047875"/>
          <a:ext cx="6096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180975</xdr:colOff>
      <xdr:row>13</xdr:row>
      <xdr:rowOff>9525</xdr:rowOff>
    </xdr:from>
    <xdr:to>
      <xdr:col>1</xdr:col>
      <xdr:colOff>962025</xdr:colOff>
      <xdr:row>15</xdr:row>
      <xdr:rowOff>133350</xdr:rowOff>
    </xdr:to>
    <xdr:pic>
      <xdr:nvPicPr>
        <xdr:cNvPr id="3778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3571875"/>
          <a:ext cx="7810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9</xdr:row>
      <xdr:rowOff>161925</xdr:rowOff>
    </xdr:from>
    <xdr:to>
      <xdr:col>1</xdr:col>
      <xdr:colOff>981075</xdr:colOff>
      <xdr:row>13</xdr:row>
      <xdr:rowOff>9525</xdr:rowOff>
    </xdr:to>
    <xdr:pic>
      <xdr:nvPicPr>
        <xdr:cNvPr id="3779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800350"/>
          <a:ext cx="8096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200025</xdr:colOff>
      <xdr:row>16</xdr:row>
      <xdr:rowOff>9525</xdr:rowOff>
    </xdr:from>
    <xdr:to>
      <xdr:col>1</xdr:col>
      <xdr:colOff>952500</xdr:colOff>
      <xdr:row>19</xdr:row>
      <xdr:rowOff>47625</xdr:rowOff>
    </xdr:to>
    <xdr:pic>
      <xdr:nvPicPr>
        <xdr:cNvPr id="3780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4333875"/>
          <a:ext cx="7524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9525</xdr:colOff>
      <xdr:row>4</xdr:row>
      <xdr:rowOff>11430</xdr:rowOff>
    </xdr:from>
    <xdr:to>
      <xdr:col>14</xdr:col>
      <xdr:colOff>0</xdr:colOff>
      <xdr:row>4</xdr:row>
      <xdr:rowOff>266819</xdr:rowOff>
    </xdr:to>
    <xdr:sp macro="" textlink="$N$5">
      <xdr:nvSpPr>
        <xdr:cNvPr id="21" name="AutoShape 25"/>
        <xdr:cNvSpPr>
          <a:spLocks noChangeArrowheads="1" noTextEdit="1"/>
        </xdr:cNvSpPr>
      </xdr:nvSpPr>
      <xdr:spPr bwMode="auto">
        <a:xfrm>
          <a:off x="7381875" y="1076325"/>
          <a:ext cx="1038225" cy="247650"/>
        </a:xfrm>
        <a:prstGeom prst="bevel">
          <a:avLst>
            <a:gd name="adj" fmla="val 8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05EBC8A2-20C0-43A1-96D5-5A53A666AC4B}" type="TxLink">
            <a:rPr lang="zh-CN" altLang="en-US" sz="1000" b="0" i="0" u="none" strike="noStrike" baseline="0">
              <a:solidFill>
                <a:srgbClr val="FF0000"/>
              </a:solidFill>
              <a:latin typeface="宋体"/>
              <a:ea typeface="宋体"/>
            </a:rPr>
            <a:pPr algn="ctr" rtl="0">
              <a:defRPr sz="1000"/>
            </a:pPr>
            <a:t>数量（米）</a:t>
          </a:fld>
          <a:endParaRPr lang="zh-CN" altLang="en-US" sz="1000" b="0" i="0" u="none" strike="noStrike" baseline="0">
            <a:solidFill>
              <a:srgbClr val="FF0000"/>
            </a:solidFill>
            <a:latin typeface="宋体"/>
            <a:ea typeface="宋体"/>
          </a:endParaRPr>
        </a:p>
      </xdr:txBody>
    </xdr:sp>
    <xdr:clientData/>
  </xdr:twoCellAnchor>
  <xdr:twoCellAnchor editAs="oneCell">
    <xdr:from>
      <xdr:col>1</xdr:col>
      <xdr:colOff>314325</xdr:colOff>
      <xdr:row>4</xdr:row>
      <xdr:rowOff>171450</xdr:rowOff>
    </xdr:from>
    <xdr:to>
      <xdr:col>1</xdr:col>
      <xdr:colOff>847725</xdr:colOff>
      <xdr:row>6</xdr:row>
      <xdr:rowOff>38100</xdr:rowOff>
    </xdr:to>
    <xdr:pic>
      <xdr:nvPicPr>
        <xdr:cNvPr id="3782" name="Picture 26" descr="角钢AAAAAA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333500"/>
          <a:ext cx="5334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</xdr:row>
          <xdr:rowOff>238125</xdr:rowOff>
        </xdr:from>
        <xdr:to>
          <xdr:col>13</xdr:col>
          <xdr:colOff>1038225</xdr:colOff>
          <xdr:row>5</xdr:row>
          <xdr:rowOff>0</xdr:rowOff>
        </xdr:to>
        <xdr:sp macro="" textlink="">
          <xdr:nvSpPr>
            <xdr:cNvPr id="3078" name="Group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114300</xdr:colOff>
          <xdr:row>4</xdr:row>
          <xdr:rowOff>257175</xdr:rowOff>
        </xdr:from>
        <xdr:to>
          <xdr:col>13</xdr:col>
          <xdr:colOff>485775</xdr:colOff>
          <xdr:row>4</xdr:row>
          <xdr:rowOff>466725</xdr:rowOff>
        </xdr:to>
        <xdr:sp macro="" textlink="">
          <xdr:nvSpPr>
            <xdr:cNvPr id="3079" name="Option Button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523875</xdr:colOff>
          <xdr:row>4</xdr:row>
          <xdr:rowOff>257175</xdr:rowOff>
        </xdr:from>
        <xdr:to>
          <xdr:col>13</xdr:col>
          <xdr:colOff>990600</xdr:colOff>
          <xdr:row>4</xdr:row>
          <xdr:rowOff>466725</xdr:rowOff>
        </xdr:to>
        <xdr:sp macro="" textlink="">
          <xdr:nvSpPr>
            <xdr:cNvPr id="3080" name="Option Button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千克</a:t>
              </a:r>
            </a:p>
          </xdr:txBody>
        </xdr:sp>
        <xdr:clientData/>
      </xdr:twoCellAnchor>
    </mc:Choice>
    <mc:Fallback/>
  </mc:AlternateContent>
  <xdr:oneCellAnchor>
    <xdr:from>
      <xdr:col>2</xdr:col>
      <xdr:colOff>152400</xdr:colOff>
      <xdr:row>4</xdr:row>
      <xdr:rowOff>85725</xdr:rowOff>
    </xdr:from>
    <xdr:ext cx="582724" cy="201850"/>
    <xdr:sp macro="" textlink="">
      <xdr:nvSpPr>
        <xdr:cNvPr id="26" name="Text Box 30"/>
        <xdr:cNvSpPr txBox="1">
          <a:spLocks noChangeArrowheads="1"/>
        </xdr:cNvSpPr>
      </xdr:nvSpPr>
      <xdr:spPr bwMode="auto">
        <a:xfrm>
          <a:off x="1447800" y="1247775"/>
          <a:ext cx="582724" cy="20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zh-CN" altLang="en-US" sz="1100" b="0" i="0" u="none" strike="noStrike" baseline="0">
              <a:solidFill>
                <a:srgbClr val="000000"/>
              </a:solidFill>
              <a:latin typeface="宋体"/>
              <a:ea typeface="宋体"/>
            </a:rPr>
            <a:t>等边角钢</a:t>
          </a:r>
        </a:p>
      </xdr:txBody>
    </xdr:sp>
    <xdr:clientData/>
  </xdr:oneCellAnchor>
  <xdr:twoCellAnchor editAs="oneCell">
    <xdr:from>
      <xdr:col>2</xdr:col>
      <xdr:colOff>409575</xdr:colOff>
      <xdr:row>1</xdr:row>
      <xdr:rowOff>276225</xdr:rowOff>
    </xdr:from>
    <xdr:to>
      <xdr:col>11</xdr:col>
      <xdr:colOff>419100</xdr:colOff>
      <xdr:row>2</xdr:row>
      <xdr:rowOff>200025</xdr:rowOff>
    </xdr:to>
    <xdr:pic>
      <xdr:nvPicPr>
        <xdr:cNvPr id="3784" name="图片 1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04825"/>
          <a:ext cx="48006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5</xdr:row>
          <xdr:rowOff>19050</xdr:rowOff>
        </xdr:from>
        <xdr:to>
          <xdr:col>2</xdr:col>
          <xdr:colOff>1466850</xdr:colOff>
          <xdr:row>5</xdr:row>
          <xdr:rowOff>257175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19050</xdr:rowOff>
        </xdr:from>
        <xdr:to>
          <xdr:col>2</xdr:col>
          <xdr:colOff>1466850</xdr:colOff>
          <xdr:row>8</xdr:row>
          <xdr:rowOff>257175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14</xdr:row>
          <xdr:rowOff>19050</xdr:rowOff>
        </xdr:from>
        <xdr:to>
          <xdr:col>2</xdr:col>
          <xdr:colOff>1466850</xdr:colOff>
          <xdr:row>14</xdr:row>
          <xdr:rowOff>257175</xdr:rowOff>
        </xdr:to>
        <xdr:sp macro="" textlink="">
          <xdr:nvSpPr>
            <xdr:cNvPr id="4099" name="Drop Down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13</xdr:col>
      <xdr:colOff>9525</xdr:colOff>
      <xdr:row>4</xdr:row>
      <xdr:rowOff>11430</xdr:rowOff>
    </xdr:from>
    <xdr:to>
      <xdr:col>14</xdr:col>
      <xdr:colOff>0</xdr:colOff>
      <xdr:row>4</xdr:row>
      <xdr:rowOff>266819</xdr:rowOff>
    </xdr:to>
    <xdr:sp macro="" textlink="$N$5">
      <xdr:nvSpPr>
        <xdr:cNvPr id="5" name="AutoShape 25"/>
        <xdr:cNvSpPr>
          <a:spLocks noChangeArrowheads="1" noTextEdit="1"/>
        </xdr:cNvSpPr>
      </xdr:nvSpPr>
      <xdr:spPr bwMode="auto">
        <a:xfrm>
          <a:off x="6772275" y="1181100"/>
          <a:ext cx="1038225" cy="247650"/>
        </a:xfrm>
        <a:prstGeom prst="bevel">
          <a:avLst>
            <a:gd name="adj" fmla="val 8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fld id="{083D86C6-808B-457C-BF17-0CED7AC0E986}" type="TxLink">
            <a:rPr lang="zh-CN" altLang="en-US" sz="1000" b="0" i="0" u="none" strike="noStrike" baseline="0">
              <a:solidFill>
                <a:srgbClr val="FF0000"/>
              </a:solidFill>
              <a:latin typeface="宋体"/>
              <a:ea typeface="宋体"/>
            </a:rPr>
            <a:pPr algn="ctr" rtl="0">
              <a:defRPr sz="1000"/>
            </a:pPr>
            <a:t>数量（米）</a:t>
          </a:fld>
          <a:endParaRPr lang="zh-CN" altLang="en-US" sz="1000" b="0" i="0" u="none" strike="noStrike" baseline="0">
            <a:solidFill>
              <a:srgbClr val="FF0000"/>
            </a:solidFill>
            <a:latin typeface="宋体"/>
            <a:ea typeface="宋体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4</xdr:row>
          <xdr:rowOff>238125</xdr:rowOff>
        </xdr:from>
        <xdr:to>
          <xdr:col>13</xdr:col>
          <xdr:colOff>1038225</xdr:colOff>
          <xdr:row>5</xdr:row>
          <xdr:rowOff>0</xdr:rowOff>
        </xdr:to>
        <xdr:sp macro="" textlink="">
          <xdr:nvSpPr>
            <xdr:cNvPr id="4100" name="Group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114300</xdr:colOff>
          <xdr:row>4</xdr:row>
          <xdr:rowOff>257175</xdr:rowOff>
        </xdr:from>
        <xdr:to>
          <xdr:col>13</xdr:col>
          <xdr:colOff>485775</xdr:colOff>
          <xdr:row>4</xdr:row>
          <xdr:rowOff>466725</xdr:rowOff>
        </xdr:to>
        <xdr:sp macro="" textlink="">
          <xdr:nvSpPr>
            <xdr:cNvPr id="4101" name="Option Button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523875</xdr:colOff>
          <xdr:row>4</xdr:row>
          <xdr:rowOff>257175</xdr:rowOff>
        </xdr:from>
        <xdr:to>
          <xdr:col>13</xdr:col>
          <xdr:colOff>990600</xdr:colOff>
          <xdr:row>4</xdr:row>
          <xdr:rowOff>466725</xdr:rowOff>
        </xdr:to>
        <xdr:sp macro="" textlink="">
          <xdr:nvSpPr>
            <xdr:cNvPr id="4102" name="Option Button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千克</a:t>
              </a:r>
            </a:p>
          </xdr:txBody>
        </xdr:sp>
        <xdr:clientData/>
      </xdr:twoCellAnchor>
    </mc:Choice>
    <mc:Fallback/>
  </mc:AlternateContent>
  <xdr:oneCellAnchor>
    <xdr:from>
      <xdr:col>2</xdr:col>
      <xdr:colOff>325927</xdr:colOff>
      <xdr:row>1</xdr:row>
      <xdr:rowOff>104775</xdr:rowOff>
    </xdr:from>
    <xdr:ext cx="4852354" cy="618439"/>
    <xdr:sp macro="" textlink="">
      <xdr:nvSpPr>
        <xdr:cNvPr id="10" name="矩形 9"/>
        <xdr:cNvSpPr/>
      </xdr:nvSpPr>
      <xdr:spPr>
        <a:xfrm>
          <a:off x="1859452" y="390525"/>
          <a:ext cx="4852354" cy="61843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zh-CN" altLang="en-US" sz="2800" b="0" i="1" cap="none" spc="0">
              <a:ln w="1905"/>
              <a:gradFill>
                <a:gsLst>
                  <a:gs pos="0">
                    <a:srgbClr val="FFFF00"/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latin typeface="方正粗活意繁体" pitchFamily="65" charset="-122"/>
              <a:ea typeface="方正粗活意繁体" pitchFamily="65" charset="-122"/>
              <a:cs typeface="经典繁角隶" pitchFamily="49" charset="-122"/>
            </a:rPr>
            <a:t>薄壁型钢（</a:t>
          </a:r>
          <a:r>
            <a:rPr lang="en-US" altLang="zh-CN" sz="2800" b="0" i="1" cap="none" spc="0">
              <a:ln w="1905"/>
              <a:gradFill>
                <a:gsLst>
                  <a:gs pos="0">
                    <a:srgbClr val="FFFF00"/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latin typeface="方正粗活意繁体" pitchFamily="65" charset="-122"/>
              <a:ea typeface="方正粗活意繁体" pitchFamily="65" charset="-122"/>
              <a:cs typeface="经典繁角隶" pitchFamily="49" charset="-122"/>
            </a:rPr>
            <a:t>GB</a:t>
          </a:r>
          <a:r>
            <a:rPr lang="zh-CN" altLang="en-US" sz="2800" b="0" i="1" cap="none" spc="0" baseline="0">
              <a:ln w="1905"/>
              <a:gradFill>
                <a:gsLst>
                  <a:gs pos="0">
                    <a:srgbClr val="FFFF00"/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latin typeface="方正粗活意繁体" pitchFamily="65" charset="-122"/>
              <a:ea typeface="方正粗活意繁体" pitchFamily="65" charset="-122"/>
              <a:cs typeface="经典繁角隶" pitchFamily="49" charset="-122"/>
            </a:rPr>
            <a:t>  </a:t>
          </a:r>
          <a:r>
            <a:rPr lang="en-US" altLang="zh-CN" sz="2800" b="0" i="1" cap="none" spc="0" baseline="0">
              <a:ln w="1905"/>
              <a:gradFill>
                <a:gsLst>
                  <a:gs pos="0">
                    <a:srgbClr val="FFFF00"/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latin typeface="方正粗活意繁体" pitchFamily="65" charset="-122"/>
              <a:ea typeface="方正粗活意繁体" pitchFamily="65" charset="-122"/>
              <a:cs typeface="经典繁角隶" pitchFamily="49" charset="-122"/>
            </a:rPr>
            <a:t>50018</a:t>
          </a:r>
          <a:r>
            <a:rPr lang="en-US" altLang="zh-CN" sz="2800" b="0" i="1" cap="none" spc="0">
              <a:ln w="1905"/>
              <a:gradFill>
                <a:gsLst>
                  <a:gs pos="0">
                    <a:srgbClr val="FFFF00"/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latin typeface="方正粗活意繁体" pitchFamily="65" charset="-122"/>
              <a:ea typeface="方正粗活意繁体" pitchFamily="65" charset="-122"/>
              <a:cs typeface="经典繁角隶" pitchFamily="49" charset="-122"/>
            </a:rPr>
            <a:t>-2002</a:t>
          </a:r>
          <a:r>
            <a:rPr lang="zh-CN" altLang="en-US" sz="2800" b="0" i="1" cap="none" spc="0">
              <a:ln w="1905"/>
              <a:gradFill>
                <a:gsLst>
                  <a:gs pos="0">
                    <a:srgbClr val="FFFF00"/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  <a:latin typeface="方正粗活意繁体" pitchFamily="65" charset="-122"/>
              <a:ea typeface="方正粗活意繁体" pitchFamily="65" charset="-122"/>
              <a:cs typeface="经典繁角隶" pitchFamily="49" charset="-122"/>
            </a:rPr>
            <a:t>）</a:t>
          </a:r>
          <a:endParaRPr lang="zh-CN" altLang="en-US" sz="2800" b="0" i="1" cap="none" spc="0">
            <a:ln w="1905"/>
            <a:gradFill>
              <a:gsLst>
                <a:gs pos="0">
                  <a:srgbClr val="FFFF00"/>
                </a:gs>
                <a:gs pos="78000">
                  <a:schemeClr val="accent6">
                    <a:tint val="90000"/>
                    <a:shade val="89000"/>
                    <a:satMod val="220000"/>
                  </a:schemeClr>
                </a:gs>
                <a:gs pos="100000">
                  <a:schemeClr val="accent6">
                    <a:tint val="12000"/>
                    <a:satMod val="255000"/>
                  </a:schemeClr>
                </a:gs>
              </a:gsLst>
              <a:lin ang="5400000"/>
            </a:gra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  <a:latin typeface="方正粗活意繁体" pitchFamily="65" charset="-122"/>
            <a:ea typeface="方正粗活意繁体" pitchFamily="65" charset="-122"/>
          </a:endParaRPr>
        </a:p>
      </xdr:txBody>
    </xdr:sp>
    <xdr:clientData/>
  </xdr:oneCellAnchor>
  <xdr:twoCellAnchor editAs="oneCell">
    <xdr:from>
      <xdr:col>1</xdr:col>
      <xdr:colOff>247650</xdr:colOff>
      <xdr:row>9</xdr:row>
      <xdr:rowOff>142875</xdr:rowOff>
    </xdr:from>
    <xdr:to>
      <xdr:col>1</xdr:col>
      <xdr:colOff>1085850</xdr:colOff>
      <xdr:row>12</xdr:row>
      <xdr:rowOff>57150</xdr:rowOff>
    </xdr:to>
    <xdr:pic>
      <xdr:nvPicPr>
        <xdr:cNvPr id="4380" name="图片 3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3076575"/>
          <a:ext cx="8382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</xdr:colOff>
      <xdr:row>12</xdr:row>
      <xdr:rowOff>190500</xdr:rowOff>
    </xdr:from>
    <xdr:to>
      <xdr:col>1</xdr:col>
      <xdr:colOff>1085850</xdr:colOff>
      <xdr:row>15</xdr:row>
      <xdr:rowOff>104775</xdr:rowOff>
    </xdr:to>
    <xdr:pic>
      <xdr:nvPicPr>
        <xdr:cNvPr id="4381" name="图片 4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4162425"/>
          <a:ext cx="92392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200025</xdr:colOff>
      <xdr:row>4</xdr:row>
      <xdr:rowOff>28575</xdr:rowOff>
    </xdr:from>
    <xdr:to>
      <xdr:col>1</xdr:col>
      <xdr:colOff>1085850</xdr:colOff>
      <xdr:row>6</xdr:row>
      <xdr:rowOff>114300</xdr:rowOff>
    </xdr:to>
    <xdr:pic>
      <xdr:nvPicPr>
        <xdr:cNvPr id="4382" name="图片 5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162050"/>
          <a:ext cx="8858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180975</xdr:colOff>
      <xdr:row>6</xdr:row>
      <xdr:rowOff>276225</xdr:rowOff>
    </xdr:from>
    <xdr:to>
      <xdr:col>1</xdr:col>
      <xdr:colOff>1085850</xdr:colOff>
      <xdr:row>9</xdr:row>
      <xdr:rowOff>28575</xdr:rowOff>
    </xdr:to>
    <xdr:pic>
      <xdr:nvPicPr>
        <xdr:cNvPr id="4383" name="图片 6"/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171700"/>
          <a:ext cx="9048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11</xdr:row>
          <xdr:rowOff>19050</xdr:rowOff>
        </xdr:from>
        <xdr:to>
          <xdr:col>2</xdr:col>
          <xdr:colOff>1466850</xdr:colOff>
          <xdr:row>11</xdr:row>
          <xdr:rowOff>257175</xdr:rowOff>
        </xdr:to>
        <xdr:sp macro="" textlink="">
          <xdr:nvSpPr>
            <xdr:cNvPr id="4103" name="Drop Down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0" Type="http://schemas.openxmlformats.org/officeDocument/2006/relationships/ctrlProp" Target="../ctrlProps/ctrlProp18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3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2.xml"/><Relationship Id="rId5" Type="http://schemas.openxmlformats.org/officeDocument/2006/relationships/ctrlProp" Target="../ctrlProps/ctrlProp21.xml"/><Relationship Id="rId10" Type="http://schemas.openxmlformats.org/officeDocument/2006/relationships/ctrlProp" Target="../ctrlProps/ctrlProp26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27"/>
  <sheetViews>
    <sheetView workbookViewId="0">
      <pane ySplit="1" topLeftCell="A2" activePane="bottomLeft" state="frozen"/>
      <selection pane="bottomLeft" activeCell="B24" sqref="B24"/>
    </sheetView>
  </sheetViews>
  <sheetFormatPr defaultRowHeight="14.25"/>
  <cols>
    <col min="1" max="1" width="9" style="430"/>
    <col min="2" max="2" width="44.5" style="431" customWidth="1"/>
  </cols>
  <sheetData>
    <row r="1" spans="1:4" ht="20.25">
      <c r="A1" s="432" t="s">
        <v>1442</v>
      </c>
      <c r="B1" s="433" t="s">
        <v>1443</v>
      </c>
      <c r="C1" s="434"/>
      <c r="D1" s="434"/>
    </row>
    <row r="2" spans="1:4" ht="20.25">
      <c r="A2" s="432">
        <v>1</v>
      </c>
      <c r="B2" s="435" t="s">
        <v>1444</v>
      </c>
      <c r="C2" s="434"/>
      <c r="D2" s="434"/>
    </row>
    <row r="3" spans="1:4" ht="20.25">
      <c r="A3" s="432">
        <v>2</v>
      </c>
      <c r="B3" s="435" t="s">
        <v>1445</v>
      </c>
      <c r="C3" s="434"/>
      <c r="D3" s="434"/>
    </row>
    <row r="4" spans="1:4" ht="20.25">
      <c r="A4" s="432">
        <v>3</v>
      </c>
      <c r="B4" s="435" t="s">
        <v>1446</v>
      </c>
      <c r="C4" s="434"/>
      <c r="D4" s="434"/>
    </row>
    <row r="5" spans="1:4" ht="20.25">
      <c r="A5" s="432">
        <v>4</v>
      </c>
      <c r="B5" s="435" t="s">
        <v>1447</v>
      </c>
      <c r="C5" s="434"/>
      <c r="D5" s="434"/>
    </row>
    <row r="6" spans="1:4" ht="20.25">
      <c r="A6" s="432">
        <v>5</v>
      </c>
      <c r="B6" s="435" t="s">
        <v>1448</v>
      </c>
      <c r="C6" s="434"/>
      <c r="D6" s="434"/>
    </row>
    <row r="7" spans="1:4" ht="20.25">
      <c r="A7" s="432">
        <v>6</v>
      </c>
      <c r="B7" s="435" t="s">
        <v>1449</v>
      </c>
      <c r="C7" s="434"/>
      <c r="D7" s="434"/>
    </row>
    <row r="8" spans="1:4" ht="20.25">
      <c r="A8" s="432">
        <v>7</v>
      </c>
      <c r="B8" s="435" t="s">
        <v>1450</v>
      </c>
      <c r="C8" s="434"/>
      <c r="D8" s="434"/>
    </row>
    <row r="9" spans="1:4" ht="20.25">
      <c r="A9" s="432">
        <v>8</v>
      </c>
      <c r="B9" s="435" t="s">
        <v>1451</v>
      </c>
      <c r="C9" s="434"/>
      <c r="D9" s="434"/>
    </row>
    <row r="10" spans="1:4" ht="20.25">
      <c r="A10" s="432">
        <v>9</v>
      </c>
      <c r="B10" s="435" t="s">
        <v>1452</v>
      </c>
      <c r="C10" s="434"/>
      <c r="D10" s="434"/>
    </row>
    <row r="11" spans="1:4" ht="20.25">
      <c r="A11" s="432">
        <v>10</v>
      </c>
      <c r="B11" s="435" t="s">
        <v>879</v>
      </c>
      <c r="C11" s="434"/>
      <c r="D11" s="434"/>
    </row>
    <row r="12" spans="1:4" ht="20.25">
      <c r="A12" s="432">
        <v>11</v>
      </c>
      <c r="B12" s="435" t="s">
        <v>887</v>
      </c>
      <c r="C12" s="434"/>
      <c r="D12" s="434"/>
    </row>
    <row r="13" spans="1:4" ht="20.25">
      <c r="A13" s="432">
        <v>12</v>
      </c>
      <c r="B13" s="435" t="s">
        <v>1453</v>
      </c>
      <c r="C13" s="434"/>
      <c r="D13" s="434"/>
    </row>
    <row r="14" spans="1:4" ht="20.25">
      <c r="A14" s="432">
        <v>13</v>
      </c>
      <c r="B14" s="435" t="s">
        <v>1454</v>
      </c>
      <c r="C14" s="434"/>
      <c r="D14" s="434"/>
    </row>
    <row r="15" spans="1:4" ht="20.25">
      <c r="A15" s="432">
        <v>14</v>
      </c>
      <c r="B15" s="435" t="s">
        <v>1455</v>
      </c>
      <c r="C15" s="434"/>
      <c r="D15" s="434"/>
    </row>
    <row r="16" spans="1:4" ht="20.25">
      <c r="A16" s="432">
        <v>15</v>
      </c>
      <c r="B16" s="435" t="s">
        <v>1456</v>
      </c>
      <c r="C16" s="434"/>
      <c r="D16" s="434"/>
    </row>
    <row r="17" spans="1:4" ht="20.25">
      <c r="A17" s="432">
        <v>16</v>
      </c>
      <c r="B17" s="435" t="s">
        <v>1457</v>
      </c>
      <c r="C17" s="434"/>
      <c r="D17" s="434"/>
    </row>
    <row r="18" spans="1:4" ht="20.25">
      <c r="A18" s="432">
        <v>17</v>
      </c>
      <c r="B18" s="435" t="s">
        <v>1458</v>
      </c>
      <c r="C18" s="434"/>
      <c r="D18" s="434"/>
    </row>
    <row r="19" spans="1:4" ht="20.25">
      <c r="A19" s="432">
        <v>18</v>
      </c>
      <c r="B19" s="435" t="s">
        <v>1459</v>
      </c>
      <c r="C19" s="434"/>
      <c r="D19" s="434"/>
    </row>
    <row r="20" spans="1:4" ht="20.25" hidden="1">
      <c r="A20" s="432">
        <v>19</v>
      </c>
      <c r="B20" s="435" t="s">
        <v>1460</v>
      </c>
      <c r="C20" s="434"/>
      <c r="D20" s="434"/>
    </row>
    <row r="21" spans="1:4" ht="20.25" hidden="1">
      <c r="A21" s="432">
        <v>20</v>
      </c>
      <c r="B21" s="435" t="s">
        <v>1461</v>
      </c>
      <c r="C21" s="434"/>
      <c r="D21" s="434"/>
    </row>
    <row r="22" spans="1:4" ht="20.25">
      <c r="A22" s="432"/>
      <c r="B22" s="433"/>
      <c r="C22" s="434"/>
      <c r="D22" s="434"/>
    </row>
    <row r="23" spans="1:4" ht="20.25">
      <c r="A23" s="432"/>
      <c r="B23" s="433"/>
      <c r="C23" s="434"/>
      <c r="D23" s="434"/>
    </row>
    <row r="24" spans="1:4" ht="20.25">
      <c r="A24" s="432"/>
      <c r="B24" s="433"/>
      <c r="C24" s="434"/>
      <c r="D24" s="434"/>
    </row>
    <row r="25" spans="1:4" ht="20.25">
      <c r="A25" s="432"/>
      <c r="B25" s="433"/>
      <c r="C25" s="434"/>
      <c r="D25" s="434"/>
    </row>
    <row r="26" spans="1:4" ht="20.25">
      <c r="A26" s="432"/>
      <c r="B26" s="433"/>
      <c r="C26" s="434"/>
      <c r="D26" s="434"/>
    </row>
    <row r="27" spans="1:4" ht="20.25">
      <c r="A27" s="432"/>
      <c r="B27" s="433"/>
      <c r="C27" s="434"/>
      <c r="D27" s="434"/>
    </row>
  </sheetData>
  <phoneticPr fontId="1" type="noConversion"/>
  <hyperlinks>
    <hyperlink ref="B2" location="'钢材规格'!A1" tooltip="单击打开：钢材规格" display="钢材规格"/>
    <hyperlink ref="B3" location="'型材计算式'!A1" tooltip="单击打开：型材计算式" display="型材计算式"/>
    <hyperlink ref="B4" location="'H型钢'!A1" tooltip="单击打开：H型钢" display="H型钢"/>
    <hyperlink ref="B5" location="'T型钢'!A1" tooltip="单击打开：T型钢" display="T型钢"/>
    <hyperlink ref="B6" location="'热轧型钢'!A1" tooltip="单击打开：热轧型钢" display="热轧型钢"/>
    <hyperlink ref="B7" location="'薄壁型钢'!A1" tooltip="单击打开：薄壁型钢" display="薄壁型钢"/>
    <hyperlink ref="B8" location="'园钢'!A1" tooltip="单击打开：园钢" display="园钢"/>
    <hyperlink ref="B9" location="'扁钢'!A1" tooltip="单击打开：扁钢" display="扁钢"/>
    <hyperlink ref="B10" location="'板材'!A1" tooltip="单击打开：板材" display="板材"/>
    <hyperlink ref="B11" location="'方钢'!A1" tooltip="单击打开：方钢" display="方钢"/>
    <hyperlink ref="B12" location="'六角钢'!A1" tooltip="单击打开：六角钢" display="六角钢"/>
    <hyperlink ref="B13" location="'螺纹钢'!A1" tooltip="单击打开：螺纹钢" display="螺纹钢"/>
    <hyperlink ref="B14" location="'花纹钢板'!A1" tooltip="单击打开：花纹钢板" display="花纹钢板"/>
    <hyperlink ref="B15" location="'钢丝网'!A1" tooltip="单击打开：钢丝网" display="钢丝网"/>
    <hyperlink ref="B16" location="'钢丝'!A1" tooltip="单击打开：钢丝" display="钢丝"/>
    <hyperlink ref="B17" location="'钢丝类'!A1" tooltip="单击打开：钢丝类" display="钢丝类"/>
    <hyperlink ref="B18" location="'钢板网'!A1" tooltip="单击打开：钢板网" display="钢板网"/>
    <hyperlink ref="B19" location="'瓦楞铁皮'!A1" tooltip="单击打开：瓦楞铁皮" display="瓦楞铁皮"/>
    <hyperlink ref="B20" location="'Sheet1'!A1" tooltip="单击打开：Sheet1" display="Sheet1"/>
    <hyperlink ref="B21" location="'Macro1'!A1" tooltip="单击打开：Macro1" display="Macro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4"/>
  <sheetViews>
    <sheetView workbookViewId="0">
      <selection activeCell="H23" sqref="H23"/>
    </sheetView>
  </sheetViews>
  <sheetFormatPr defaultRowHeight="14.25"/>
  <cols>
    <col min="1" max="4" width="8.625" style="342" customWidth="1"/>
    <col min="5" max="6" width="8.625" style="343" customWidth="1"/>
    <col min="7" max="9" width="8.625" style="342" customWidth="1"/>
    <col min="10" max="12" width="8.625" style="343" customWidth="1"/>
    <col min="13" max="16384" width="9" style="344"/>
  </cols>
  <sheetData>
    <row r="1" spans="1:12" s="329" customFormat="1" ht="15.75">
      <c r="A1" s="529" t="s">
        <v>931</v>
      </c>
      <c r="B1" s="530"/>
      <c r="C1" s="530"/>
      <c r="D1" s="530"/>
      <c r="E1" s="530"/>
      <c r="F1" s="530"/>
      <c r="G1" s="531" t="s">
        <v>932</v>
      </c>
      <c r="H1" s="532"/>
      <c r="I1" s="532"/>
      <c r="J1" s="532"/>
      <c r="K1" s="532"/>
      <c r="L1" s="532"/>
    </row>
    <row r="2" spans="1:12" s="329" customFormat="1">
      <c r="A2" s="328" t="s">
        <v>933</v>
      </c>
      <c r="B2" s="328" t="s">
        <v>934</v>
      </c>
      <c r="C2" s="328" t="s">
        <v>935</v>
      </c>
      <c r="D2" s="328" t="s">
        <v>934</v>
      </c>
      <c r="E2" s="330" t="s">
        <v>936</v>
      </c>
      <c r="F2" s="331" t="s">
        <v>937</v>
      </c>
      <c r="G2" s="327" t="s">
        <v>933</v>
      </c>
      <c r="H2" s="328" t="s">
        <v>934</v>
      </c>
      <c r="I2" s="328" t="s">
        <v>935</v>
      </c>
      <c r="J2" s="328" t="s">
        <v>934</v>
      </c>
      <c r="K2" s="328" t="s">
        <v>936</v>
      </c>
      <c r="L2" s="330" t="s">
        <v>937</v>
      </c>
    </row>
    <row r="3" spans="1:12" s="329" customFormat="1" ht="18.75">
      <c r="A3" s="332" t="s">
        <v>938</v>
      </c>
      <c r="B3" s="328" t="s">
        <v>939</v>
      </c>
      <c r="C3" s="332" t="s">
        <v>940</v>
      </c>
      <c r="D3" s="328" t="s">
        <v>941</v>
      </c>
      <c r="E3" s="330" t="s">
        <v>942</v>
      </c>
      <c r="F3" s="331" t="s">
        <v>943</v>
      </c>
      <c r="G3" s="333" t="s">
        <v>944</v>
      </c>
      <c r="H3" s="328" t="s">
        <v>945</v>
      </c>
      <c r="I3" s="332" t="s">
        <v>946</v>
      </c>
      <c r="J3" s="328" t="s">
        <v>941</v>
      </c>
      <c r="K3" s="328" t="s">
        <v>942</v>
      </c>
      <c r="L3" s="330" t="s">
        <v>943</v>
      </c>
    </row>
    <row r="4" spans="1:12" s="329" customFormat="1">
      <c r="A4" s="334">
        <v>0.2</v>
      </c>
      <c r="B4" s="334"/>
      <c r="C4" s="334"/>
      <c r="D4" s="335">
        <f>E4*B4</f>
        <v>0</v>
      </c>
      <c r="E4" s="335">
        <f>7.85*A4</f>
        <v>1.57</v>
      </c>
      <c r="F4" s="336">
        <f>E4*C4/1000</f>
        <v>0</v>
      </c>
      <c r="G4" s="337">
        <v>0.2</v>
      </c>
      <c r="H4" s="334"/>
      <c r="I4" s="334"/>
      <c r="J4" s="335">
        <f>K4*H4</f>
        <v>0</v>
      </c>
      <c r="K4" s="335">
        <f>7.85*G4+IF(G4=0,0,0.273)</f>
        <v>1.843</v>
      </c>
      <c r="L4" s="335">
        <f>K4*I4/1000</f>
        <v>0</v>
      </c>
    </row>
    <row r="5" spans="1:12" s="329" customFormat="1">
      <c r="A5" s="334">
        <v>0.25</v>
      </c>
      <c r="B5" s="334"/>
      <c r="C5" s="334"/>
      <c r="D5" s="335">
        <f t="shared" ref="D5:D69" si="0">E5*B5</f>
        <v>0</v>
      </c>
      <c r="E5" s="335">
        <f t="shared" ref="E5:E69" si="1">7.85*A5</f>
        <v>1.9624999999999999</v>
      </c>
      <c r="F5" s="336">
        <f t="shared" ref="F5:F69" si="2">E5*C5/1000</f>
        <v>0</v>
      </c>
      <c r="G5" s="337">
        <v>0.25</v>
      </c>
      <c r="H5" s="334"/>
      <c r="I5" s="334"/>
      <c r="J5" s="335">
        <f t="shared" ref="J5:J69" si="3">K5*H5</f>
        <v>0</v>
      </c>
      <c r="K5" s="335">
        <f t="shared" ref="K5:K69" si="4">7.85*G5+IF(G5=0,0,0.273)</f>
        <v>2.2355</v>
      </c>
      <c r="L5" s="335">
        <f t="shared" ref="L5:L69" si="5">K5*I5/1000</f>
        <v>0</v>
      </c>
    </row>
    <row r="6" spans="1:12" s="329" customFormat="1">
      <c r="A6" s="334">
        <v>0.3</v>
      </c>
      <c r="B6" s="334"/>
      <c r="C6" s="334"/>
      <c r="D6" s="335">
        <f t="shared" si="0"/>
        <v>0</v>
      </c>
      <c r="E6" s="335">
        <f t="shared" si="1"/>
        <v>2.355</v>
      </c>
      <c r="F6" s="336">
        <f t="shared" si="2"/>
        <v>0</v>
      </c>
      <c r="G6" s="337">
        <v>0.3</v>
      </c>
      <c r="H6" s="334"/>
      <c r="I6" s="334"/>
      <c r="J6" s="335">
        <f t="shared" si="3"/>
        <v>0</v>
      </c>
      <c r="K6" s="335">
        <f t="shared" si="4"/>
        <v>2.6280000000000001</v>
      </c>
      <c r="L6" s="335">
        <f t="shared" si="5"/>
        <v>0</v>
      </c>
    </row>
    <row r="7" spans="1:12" s="329" customFormat="1">
      <c r="A7" s="334">
        <v>0.35</v>
      </c>
      <c r="B7" s="334"/>
      <c r="C7" s="334"/>
      <c r="D7" s="335">
        <f t="shared" si="0"/>
        <v>0</v>
      </c>
      <c r="E7" s="335">
        <f t="shared" si="1"/>
        <v>2.7474999999999996</v>
      </c>
      <c r="F7" s="336">
        <f t="shared" si="2"/>
        <v>0</v>
      </c>
      <c r="G7" s="337">
        <v>0.35</v>
      </c>
      <c r="H7" s="334"/>
      <c r="I7" s="334"/>
      <c r="J7" s="335">
        <f t="shared" si="3"/>
        <v>0</v>
      </c>
      <c r="K7" s="335">
        <f t="shared" si="4"/>
        <v>3.0204999999999997</v>
      </c>
      <c r="L7" s="335">
        <f t="shared" si="5"/>
        <v>0</v>
      </c>
    </row>
    <row r="8" spans="1:12" s="329" customFormat="1">
      <c r="A8" s="334">
        <v>0.4</v>
      </c>
      <c r="B8" s="334"/>
      <c r="C8" s="334"/>
      <c r="D8" s="335">
        <f t="shared" si="0"/>
        <v>0</v>
      </c>
      <c r="E8" s="335">
        <f t="shared" si="1"/>
        <v>3.14</v>
      </c>
      <c r="F8" s="336">
        <f t="shared" si="2"/>
        <v>0</v>
      </c>
      <c r="G8" s="337">
        <v>0.4</v>
      </c>
      <c r="H8" s="334"/>
      <c r="I8" s="334"/>
      <c r="J8" s="335">
        <f t="shared" si="3"/>
        <v>0</v>
      </c>
      <c r="K8" s="335">
        <f t="shared" si="4"/>
        <v>3.4130000000000003</v>
      </c>
      <c r="L8" s="335">
        <f t="shared" si="5"/>
        <v>0</v>
      </c>
    </row>
    <row r="9" spans="1:12" s="329" customFormat="1">
      <c r="A9" s="334">
        <v>0.45</v>
      </c>
      <c r="B9" s="334"/>
      <c r="C9" s="334"/>
      <c r="D9" s="335">
        <f t="shared" si="0"/>
        <v>0</v>
      </c>
      <c r="E9" s="335">
        <f t="shared" si="1"/>
        <v>3.5324999999999998</v>
      </c>
      <c r="F9" s="336">
        <f t="shared" si="2"/>
        <v>0</v>
      </c>
      <c r="G9" s="337">
        <v>0.45</v>
      </c>
      <c r="H9" s="334"/>
      <c r="I9" s="334"/>
      <c r="J9" s="335">
        <f t="shared" si="3"/>
        <v>0</v>
      </c>
      <c r="K9" s="335">
        <f t="shared" si="4"/>
        <v>3.8054999999999999</v>
      </c>
      <c r="L9" s="335">
        <f t="shared" si="5"/>
        <v>0</v>
      </c>
    </row>
    <row r="10" spans="1:12" s="329" customFormat="1">
      <c r="A10" s="334">
        <v>0.5</v>
      </c>
      <c r="B10" s="334"/>
      <c r="C10" s="334"/>
      <c r="D10" s="335">
        <f t="shared" si="0"/>
        <v>0</v>
      </c>
      <c r="E10" s="335">
        <f t="shared" si="1"/>
        <v>3.9249999999999998</v>
      </c>
      <c r="F10" s="336">
        <f t="shared" si="2"/>
        <v>0</v>
      </c>
      <c r="G10" s="337">
        <v>0.5</v>
      </c>
      <c r="H10" s="334"/>
      <c r="I10" s="334"/>
      <c r="J10" s="335">
        <f t="shared" si="3"/>
        <v>0</v>
      </c>
      <c r="K10" s="335">
        <f t="shared" si="4"/>
        <v>4.1979999999999995</v>
      </c>
      <c r="L10" s="335">
        <f t="shared" si="5"/>
        <v>0</v>
      </c>
    </row>
    <row r="11" spans="1:12" s="329" customFormat="1">
      <c r="A11" s="334">
        <v>0.55000000000000004</v>
      </c>
      <c r="B11" s="334"/>
      <c r="C11" s="334"/>
      <c r="D11" s="335">
        <f t="shared" si="0"/>
        <v>0</v>
      </c>
      <c r="E11" s="335">
        <f t="shared" si="1"/>
        <v>4.3174999999999999</v>
      </c>
      <c r="F11" s="336">
        <f t="shared" si="2"/>
        <v>0</v>
      </c>
      <c r="G11" s="337">
        <v>0.55000000000000004</v>
      </c>
      <c r="H11" s="334"/>
      <c r="I11" s="334"/>
      <c r="J11" s="335">
        <f t="shared" si="3"/>
        <v>0</v>
      </c>
      <c r="K11" s="335">
        <f t="shared" si="4"/>
        <v>4.5904999999999996</v>
      </c>
      <c r="L11" s="335">
        <f t="shared" si="5"/>
        <v>0</v>
      </c>
    </row>
    <row r="12" spans="1:12" s="329" customFormat="1">
      <c r="A12" s="334">
        <v>0.6</v>
      </c>
      <c r="B12" s="334"/>
      <c r="C12" s="334"/>
      <c r="D12" s="335">
        <f t="shared" si="0"/>
        <v>0</v>
      </c>
      <c r="E12" s="335">
        <f t="shared" si="1"/>
        <v>4.71</v>
      </c>
      <c r="F12" s="336">
        <f t="shared" si="2"/>
        <v>0</v>
      </c>
      <c r="G12" s="337">
        <v>0.6</v>
      </c>
      <c r="H12" s="334"/>
      <c r="I12" s="334"/>
      <c r="J12" s="335">
        <f t="shared" si="3"/>
        <v>0</v>
      </c>
      <c r="K12" s="335">
        <f t="shared" si="4"/>
        <v>4.9829999999999997</v>
      </c>
      <c r="L12" s="335">
        <f t="shared" si="5"/>
        <v>0</v>
      </c>
    </row>
    <row r="13" spans="1:12" s="329" customFormat="1">
      <c r="A13" s="334">
        <v>0.7</v>
      </c>
      <c r="B13" s="334"/>
      <c r="C13" s="334"/>
      <c r="D13" s="335">
        <f t="shared" si="0"/>
        <v>0</v>
      </c>
      <c r="E13" s="335">
        <f t="shared" si="1"/>
        <v>5.4949999999999992</v>
      </c>
      <c r="F13" s="336">
        <f t="shared" si="2"/>
        <v>0</v>
      </c>
      <c r="G13" s="337">
        <v>0.7</v>
      </c>
      <c r="H13" s="334"/>
      <c r="I13" s="334"/>
      <c r="J13" s="335">
        <f t="shared" si="3"/>
        <v>0</v>
      </c>
      <c r="K13" s="335">
        <f t="shared" si="4"/>
        <v>5.7679999999999989</v>
      </c>
      <c r="L13" s="335">
        <f t="shared" si="5"/>
        <v>0</v>
      </c>
    </row>
    <row r="14" spans="1:12" s="329" customFormat="1">
      <c r="A14" s="334">
        <v>0.75</v>
      </c>
      <c r="B14" s="334"/>
      <c r="C14" s="334"/>
      <c r="D14" s="335">
        <f t="shared" si="0"/>
        <v>0</v>
      </c>
      <c r="E14" s="335">
        <f t="shared" si="1"/>
        <v>5.8874999999999993</v>
      </c>
      <c r="F14" s="336">
        <f t="shared" si="2"/>
        <v>0</v>
      </c>
      <c r="G14" s="337">
        <v>0.75</v>
      </c>
      <c r="H14" s="334"/>
      <c r="I14" s="334"/>
      <c r="J14" s="335">
        <f t="shared" si="3"/>
        <v>0</v>
      </c>
      <c r="K14" s="335">
        <f t="shared" si="4"/>
        <v>6.160499999999999</v>
      </c>
      <c r="L14" s="335">
        <f t="shared" si="5"/>
        <v>0</v>
      </c>
    </row>
    <row r="15" spans="1:12" s="329" customFormat="1">
      <c r="A15" s="334">
        <v>0.8</v>
      </c>
      <c r="B15" s="334"/>
      <c r="C15" s="334"/>
      <c r="D15" s="335">
        <f t="shared" si="0"/>
        <v>0</v>
      </c>
      <c r="E15" s="335">
        <f t="shared" si="1"/>
        <v>6.28</v>
      </c>
      <c r="F15" s="336">
        <f t="shared" si="2"/>
        <v>0</v>
      </c>
      <c r="G15" s="337">
        <v>0.8</v>
      </c>
      <c r="H15" s="334"/>
      <c r="I15" s="334"/>
      <c r="J15" s="335">
        <f t="shared" si="3"/>
        <v>0</v>
      </c>
      <c r="K15" s="335">
        <f t="shared" si="4"/>
        <v>6.5529999999999999</v>
      </c>
      <c r="L15" s="335">
        <f t="shared" si="5"/>
        <v>0</v>
      </c>
    </row>
    <row r="16" spans="1:12" s="329" customFormat="1">
      <c r="A16" s="334">
        <v>0.9</v>
      </c>
      <c r="B16" s="334"/>
      <c r="C16" s="334"/>
      <c r="D16" s="335">
        <f t="shared" si="0"/>
        <v>0</v>
      </c>
      <c r="E16" s="335">
        <f t="shared" si="1"/>
        <v>7.0649999999999995</v>
      </c>
      <c r="F16" s="336">
        <f t="shared" si="2"/>
        <v>0</v>
      </c>
      <c r="G16" s="337">
        <v>0.9</v>
      </c>
      <c r="H16" s="334"/>
      <c r="I16" s="334"/>
      <c r="J16" s="335">
        <f t="shared" si="3"/>
        <v>0</v>
      </c>
      <c r="K16" s="335">
        <f t="shared" si="4"/>
        <v>7.3379999999999992</v>
      </c>
      <c r="L16" s="335">
        <f t="shared" si="5"/>
        <v>0</v>
      </c>
    </row>
    <row r="17" spans="1:12" s="329" customFormat="1">
      <c r="A17" s="334">
        <v>1</v>
      </c>
      <c r="B17" s="334"/>
      <c r="C17" s="334"/>
      <c r="D17" s="335">
        <f t="shared" si="0"/>
        <v>0</v>
      </c>
      <c r="E17" s="335">
        <f t="shared" si="1"/>
        <v>7.85</v>
      </c>
      <c r="F17" s="336">
        <f t="shared" si="2"/>
        <v>0</v>
      </c>
      <c r="G17" s="337">
        <v>1</v>
      </c>
      <c r="H17" s="334"/>
      <c r="I17" s="334"/>
      <c r="J17" s="335">
        <f t="shared" si="3"/>
        <v>0</v>
      </c>
      <c r="K17" s="335">
        <f t="shared" si="4"/>
        <v>8.1229999999999993</v>
      </c>
      <c r="L17" s="335">
        <f t="shared" si="5"/>
        <v>0</v>
      </c>
    </row>
    <row r="18" spans="1:12" s="329" customFormat="1">
      <c r="A18" s="334">
        <v>1.1000000000000001</v>
      </c>
      <c r="B18" s="334"/>
      <c r="C18" s="334"/>
      <c r="D18" s="335">
        <f t="shared" si="0"/>
        <v>0</v>
      </c>
      <c r="E18" s="335">
        <f t="shared" si="1"/>
        <v>8.6349999999999998</v>
      </c>
      <c r="F18" s="336">
        <f t="shared" si="2"/>
        <v>0</v>
      </c>
      <c r="G18" s="337">
        <v>1.1000000000000001</v>
      </c>
      <c r="H18" s="334"/>
      <c r="I18" s="334"/>
      <c r="J18" s="335">
        <f t="shared" si="3"/>
        <v>0</v>
      </c>
      <c r="K18" s="335">
        <f t="shared" si="4"/>
        <v>8.9079999999999995</v>
      </c>
      <c r="L18" s="335">
        <f t="shared" si="5"/>
        <v>0</v>
      </c>
    </row>
    <row r="19" spans="1:12" s="329" customFormat="1">
      <c r="A19" s="334">
        <v>1.2</v>
      </c>
      <c r="B19" s="334"/>
      <c r="C19" s="334"/>
      <c r="D19" s="335">
        <f t="shared" si="0"/>
        <v>0</v>
      </c>
      <c r="E19" s="335">
        <f t="shared" si="1"/>
        <v>9.42</v>
      </c>
      <c r="F19" s="336">
        <f t="shared" si="2"/>
        <v>0</v>
      </c>
      <c r="G19" s="337">
        <v>1.2</v>
      </c>
      <c r="H19" s="334"/>
      <c r="I19" s="334"/>
      <c r="J19" s="335">
        <f t="shared" si="3"/>
        <v>0</v>
      </c>
      <c r="K19" s="335">
        <f t="shared" si="4"/>
        <v>9.6929999999999996</v>
      </c>
      <c r="L19" s="335">
        <f t="shared" si="5"/>
        <v>0</v>
      </c>
    </row>
    <row r="20" spans="1:12" s="329" customFormat="1">
      <c r="A20" s="334">
        <v>1.25</v>
      </c>
      <c r="B20" s="334"/>
      <c r="C20" s="334"/>
      <c r="D20" s="335">
        <f t="shared" si="0"/>
        <v>0</v>
      </c>
      <c r="E20" s="335">
        <f t="shared" si="1"/>
        <v>9.8125</v>
      </c>
      <c r="F20" s="336">
        <f t="shared" si="2"/>
        <v>0</v>
      </c>
      <c r="G20" s="337">
        <v>1.25</v>
      </c>
      <c r="H20" s="334"/>
      <c r="I20" s="334"/>
      <c r="J20" s="335">
        <f t="shared" si="3"/>
        <v>0</v>
      </c>
      <c r="K20" s="335">
        <f t="shared" si="4"/>
        <v>10.0855</v>
      </c>
      <c r="L20" s="335">
        <f t="shared" si="5"/>
        <v>0</v>
      </c>
    </row>
    <row r="21" spans="1:12" s="329" customFormat="1">
      <c r="A21" s="334">
        <v>1.4</v>
      </c>
      <c r="B21" s="334"/>
      <c r="C21" s="334"/>
      <c r="D21" s="335">
        <f t="shared" si="0"/>
        <v>0</v>
      </c>
      <c r="E21" s="335">
        <f t="shared" si="1"/>
        <v>10.989999999999998</v>
      </c>
      <c r="F21" s="336">
        <f t="shared" si="2"/>
        <v>0</v>
      </c>
      <c r="G21" s="337">
        <v>1.4</v>
      </c>
      <c r="H21" s="334"/>
      <c r="I21" s="334"/>
      <c r="J21" s="335">
        <f t="shared" si="3"/>
        <v>0</v>
      </c>
      <c r="K21" s="335">
        <f t="shared" si="4"/>
        <v>11.262999999999998</v>
      </c>
      <c r="L21" s="335">
        <f t="shared" si="5"/>
        <v>0</v>
      </c>
    </row>
    <row r="22" spans="1:12" s="329" customFormat="1">
      <c r="A22" s="334">
        <v>1.5</v>
      </c>
      <c r="B22" s="334"/>
      <c r="C22" s="334"/>
      <c r="D22" s="335">
        <f t="shared" si="0"/>
        <v>0</v>
      </c>
      <c r="E22" s="335">
        <f t="shared" si="1"/>
        <v>11.774999999999999</v>
      </c>
      <c r="F22" s="336">
        <f t="shared" si="2"/>
        <v>0</v>
      </c>
      <c r="G22" s="337">
        <v>1.5</v>
      </c>
      <c r="H22" s="334"/>
      <c r="I22" s="334"/>
      <c r="J22" s="335">
        <f t="shared" si="3"/>
        <v>0</v>
      </c>
      <c r="K22" s="335">
        <f t="shared" si="4"/>
        <v>12.047999999999998</v>
      </c>
      <c r="L22" s="335">
        <f t="shared" si="5"/>
        <v>0</v>
      </c>
    </row>
    <row r="23" spans="1:12" s="329" customFormat="1">
      <c r="A23" s="334">
        <v>1.6</v>
      </c>
      <c r="B23" s="334"/>
      <c r="C23" s="334"/>
      <c r="D23" s="335">
        <f t="shared" si="0"/>
        <v>0</v>
      </c>
      <c r="E23" s="335">
        <f t="shared" si="1"/>
        <v>12.56</v>
      </c>
      <c r="F23" s="336">
        <f t="shared" si="2"/>
        <v>0</v>
      </c>
      <c r="G23" s="337">
        <v>1.6</v>
      </c>
      <c r="H23" s="334"/>
      <c r="I23" s="334"/>
      <c r="J23" s="335">
        <f t="shared" si="3"/>
        <v>0</v>
      </c>
      <c r="K23" s="335">
        <f t="shared" si="4"/>
        <v>12.833</v>
      </c>
      <c r="L23" s="335">
        <f t="shared" si="5"/>
        <v>0</v>
      </c>
    </row>
    <row r="24" spans="1:12" s="329" customFormat="1">
      <c r="A24" s="334">
        <v>1.8</v>
      </c>
      <c r="B24" s="334"/>
      <c r="C24" s="334"/>
      <c r="D24" s="335">
        <f t="shared" si="0"/>
        <v>0</v>
      </c>
      <c r="E24" s="335">
        <f t="shared" si="1"/>
        <v>14.129999999999999</v>
      </c>
      <c r="F24" s="336">
        <f t="shared" si="2"/>
        <v>0</v>
      </c>
      <c r="G24" s="337">
        <v>1.8</v>
      </c>
      <c r="H24" s="334"/>
      <c r="I24" s="334"/>
      <c r="J24" s="335">
        <f t="shared" si="3"/>
        <v>0</v>
      </c>
      <c r="K24" s="335">
        <f t="shared" si="4"/>
        <v>14.402999999999999</v>
      </c>
      <c r="L24" s="335">
        <f t="shared" si="5"/>
        <v>0</v>
      </c>
    </row>
    <row r="25" spans="1:12" s="329" customFormat="1">
      <c r="A25" s="334">
        <v>2</v>
      </c>
      <c r="B25" s="334"/>
      <c r="C25" s="334"/>
      <c r="D25" s="335">
        <f t="shared" si="0"/>
        <v>0</v>
      </c>
      <c r="E25" s="335">
        <f t="shared" si="1"/>
        <v>15.7</v>
      </c>
      <c r="F25" s="336">
        <f t="shared" si="2"/>
        <v>0</v>
      </c>
      <c r="G25" s="337">
        <v>2</v>
      </c>
      <c r="H25" s="334"/>
      <c r="I25" s="334"/>
      <c r="J25" s="335">
        <f t="shared" si="3"/>
        <v>0</v>
      </c>
      <c r="K25" s="335">
        <f t="shared" si="4"/>
        <v>15.972999999999999</v>
      </c>
      <c r="L25" s="335">
        <f t="shared" si="5"/>
        <v>0</v>
      </c>
    </row>
    <row r="26" spans="1:12" s="329" customFormat="1">
      <c r="A26" s="334">
        <v>2.2000000000000002</v>
      </c>
      <c r="B26" s="334"/>
      <c r="C26" s="334"/>
      <c r="D26" s="335">
        <f t="shared" si="0"/>
        <v>0</v>
      </c>
      <c r="E26" s="335">
        <f t="shared" si="1"/>
        <v>17.27</v>
      </c>
      <c r="F26" s="336">
        <f t="shared" si="2"/>
        <v>0</v>
      </c>
      <c r="G26" s="337">
        <v>2.2000000000000002</v>
      </c>
      <c r="H26" s="334"/>
      <c r="I26" s="334"/>
      <c r="J26" s="335">
        <f t="shared" si="3"/>
        <v>0</v>
      </c>
      <c r="K26" s="335">
        <f t="shared" si="4"/>
        <v>17.542999999999999</v>
      </c>
      <c r="L26" s="335">
        <f t="shared" si="5"/>
        <v>0</v>
      </c>
    </row>
    <row r="27" spans="1:12" s="329" customFormat="1">
      <c r="A27" s="334">
        <v>2.5</v>
      </c>
      <c r="B27" s="334"/>
      <c r="C27" s="334"/>
      <c r="D27" s="335">
        <f t="shared" si="0"/>
        <v>0</v>
      </c>
      <c r="E27" s="335">
        <f t="shared" si="1"/>
        <v>19.625</v>
      </c>
      <c r="F27" s="336">
        <f t="shared" si="2"/>
        <v>0</v>
      </c>
      <c r="G27" s="337">
        <v>2.5</v>
      </c>
      <c r="H27" s="334"/>
      <c r="I27" s="334"/>
      <c r="J27" s="335">
        <f t="shared" si="3"/>
        <v>0</v>
      </c>
      <c r="K27" s="335">
        <f t="shared" si="4"/>
        <v>19.898</v>
      </c>
      <c r="L27" s="335">
        <f t="shared" si="5"/>
        <v>0</v>
      </c>
    </row>
    <row r="28" spans="1:12" s="329" customFormat="1">
      <c r="A28" s="334">
        <v>2.8</v>
      </c>
      <c r="B28" s="334"/>
      <c r="C28" s="334"/>
      <c r="D28" s="335">
        <f t="shared" si="0"/>
        <v>0</v>
      </c>
      <c r="E28" s="335">
        <f t="shared" si="1"/>
        <v>21.979999999999997</v>
      </c>
      <c r="F28" s="336">
        <f t="shared" si="2"/>
        <v>0</v>
      </c>
      <c r="G28" s="337">
        <v>2.8</v>
      </c>
      <c r="H28" s="334"/>
      <c r="I28" s="334"/>
      <c r="J28" s="335">
        <f t="shared" si="3"/>
        <v>0</v>
      </c>
      <c r="K28" s="335">
        <f t="shared" si="4"/>
        <v>22.252999999999997</v>
      </c>
      <c r="L28" s="335">
        <f t="shared" si="5"/>
        <v>0</v>
      </c>
    </row>
    <row r="29" spans="1:12" s="329" customFormat="1">
      <c r="A29" s="334">
        <v>3</v>
      </c>
      <c r="B29" s="334"/>
      <c r="C29" s="334"/>
      <c r="D29" s="335">
        <f t="shared" si="0"/>
        <v>0</v>
      </c>
      <c r="E29" s="335">
        <f t="shared" si="1"/>
        <v>23.549999999999997</v>
      </c>
      <c r="F29" s="336">
        <f t="shared" si="2"/>
        <v>0</v>
      </c>
      <c r="G29" s="337">
        <v>3</v>
      </c>
      <c r="H29" s="334"/>
      <c r="I29" s="334"/>
      <c r="J29" s="335">
        <f t="shared" si="3"/>
        <v>0</v>
      </c>
      <c r="K29" s="335">
        <f t="shared" si="4"/>
        <v>23.822999999999997</v>
      </c>
      <c r="L29" s="335">
        <f t="shared" si="5"/>
        <v>0</v>
      </c>
    </row>
    <row r="30" spans="1:12" s="329" customFormat="1">
      <c r="A30" s="334">
        <v>3.2</v>
      </c>
      <c r="B30" s="334"/>
      <c r="C30" s="334"/>
      <c r="D30" s="335">
        <f t="shared" si="0"/>
        <v>0</v>
      </c>
      <c r="E30" s="335">
        <f t="shared" si="1"/>
        <v>25.12</v>
      </c>
      <c r="F30" s="336">
        <f t="shared" si="2"/>
        <v>0</v>
      </c>
      <c r="G30" s="337">
        <v>3.2</v>
      </c>
      <c r="H30" s="334"/>
      <c r="I30" s="334"/>
      <c r="J30" s="335">
        <f t="shared" si="3"/>
        <v>0</v>
      </c>
      <c r="K30" s="335">
        <f t="shared" si="4"/>
        <v>25.393000000000001</v>
      </c>
      <c r="L30" s="335">
        <f t="shared" si="5"/>
        <v>0</v>
      </c>
    </row>
    <row r="31" spans="1:12" s="329" customFormat="1">
      <c r="A31" s="334">
        <v>3.5</v>
      </c>
      <c r="B31" s="334"/>
      <c r="C31" s="334"/>
      <c r="D31" s="335">
        <f t="shared" si="0"/>
        <v>0</v>
      </c>
      <c r="E31" s="335">
        <f t="shared" si="1"/>
        <v>27.474999999999998</v>
      </c>
      <c r="F31" s="336">
        <f t="shared" si="2"/>
        <v>0</v>
      </c>
      <c r="G31" s="337">
        <v>3.5</v>
      </c>
      <c r="H31" s="334"/>
      <c r="I31" s="334"/>
      <c r="J31" s="335">
        <f t="shared" si="3"/>
        <v>0</v>
      </c>
      <c r="K31" s="335">
        <f t="shared" si="4"/>
        <v>27.747999999999998</v>
      </c>
      <c r="L31" s="335">
        <f t="shared" si="5"/>
        <v>0</v>
      </c>
    </row>
    <row r="32" spans="1:12" s="329" customFormat="1">
      <c r="A32" s="334">
        <v>3.8</v>
      </c>
      <c r="B32" s="334"/>
      <c r="C32" s="334"/>
      <c r="D32" s="335">
        <f t="shared" si="0"/>
        <v>0</v>
      </c>
      <c r="E32" s="335">
        <f t="shared" si="1"/>
        <v>29.83</v>
      </c>
      <c r="F32" s="336">
        <f t="shared" si="2"/>
        <v>0</v>
      </c>
      <c r="G32" s="337">
        <v>3.8</v>
      </c>
      <c r="H32" s="334"/>
      <c r="I32" s="334"/>
      <c r="J32" s="335">
        <f t="shared" si="3"/>
        <v>0</v>
      </c>
      <c r="K32" s="335">
        <f t="shared" si="4"/>
        <v>30.102999999999998</v>
      </c>
      <c r="L32" s="335">
        <f t="shared" si="5"/>
        <v>0</v>
      </c>
    </row>
    <row r="33" spans="1:12" s="329" customFormat="1">
      <c r="A33" s="334">
        <v>4</v>
      </c>
      <c r="B33" s="334"/>
      <c r="C33" s="334"/>
      <c r="D33" s="335">
        <f t="shared" si="0"/>
        <v>0</v>
      </c>
      <c r="E33" s="335">
        <f t="shared" si="1"/>
        <v>31.4</v>
      </c>
      <c r="F33" s="336">
        <f t="shared" si="2"/>
        <v>0</v>
      </c>
      <c r="G33" s="337">
        <v>4</v>
      </c>
      <c r="H33" s="334"/>
      <c r="I33" s="334"/>
      <c r="J33" s="335">
        <f t="shared" si="3"/>
        <v>0</v>
      </c>
      <c r="K33" s="335">
        <f t="shared" si="4"/>
        <v>31.672999999999998</v>
      </c>
      <c r="L33" s="335">
        <f t="shared" si="5"/>
        <v>0</v>
      </c>
    </row>
    <row r="34" spans="1:12" s="329" customFormat="1">
      <c r="A34" s="334">
        <v>4.5</v>
      </c>
      <c r="B34" s="334"/>
      <c r="C34" s="334"/>
      <c r="D34" s="335">
        <f t="shared" si="0"/>
        <v>0</v>
      </c>
      <c r="E34" s="335">
        <f t="shared" si="1"/>
        <v>35.324999999999996</v>
      </c>
      <c r="F34" s="336">
        <f t="shared" si="2"/>
        <v>0</v>
      </c>
      <c r="G34" s="337">
        <v>4.5</v>
      </c>
      <c r="H34" s="334"/>
      <c r="I34" s="334"/>
      <c r="J34" s="335">
        <f t="shared" si="3"/>
        <v>0</v>
      </c>
      <c r="K34" s="335">
        <f t="shared" si="4"/>
        <v>35.597999999999999</v>
      </c>
      <c r="L34" s="335">
        <f t="shared" si="5"/>
        <v>0</v>
      </c>
    </row>
    <row r="35" spans="1:12" s="329" customFormat="1">
      <c r="A35" s="334">
        <v>5</v>
      </c>
      <c r="B35" s="334"/>
      <c r="C35" s="334"/>
      <c r="D35" s="335">
        <f t="shared" si="0"/>
        <v>0</v>
      </c>
      <c r="E35" s="335">
        <f t="shared" si="1"/>
        <v>39.25</v>
      </c>
      <c r="F35" s="336">
        <f t="shared" si="2"/>
        <v>0</v>
      </c>
      <c r="G35" s="337">
        <v>5</v>
      </c>
      <c r="H35" s="334"/>
      <c r="I35" s="334"/>
      <c r="J35" s="335">
        <f t="shared" si="3"/>
        <v>0</v>
      </c>
      <c r="K35" s="335">
        <f t="shared" si="4"/>
        <v>39.523000000000003</v>
      </c>
      <c r="L35" s="335">
        <f t="shared" si="5"/>
        <v>0</v>
      </c>
    </row>
    <row r="36" spans="1:12" s="329" customFormat="1">
      <c r="A36" s="334">
        <v>5.5</v>
      </c>
      <c r="B36" s="334"/>
      <c r="C36" s="334"/>
      <c r="D36" s="335">
        <f t="shared" si="0"/>
        <v>0</v>
      </c>
      <c r="E36" s="335">
        <f t="shared" si="1"/>
        <v>43.174999999999997</v>
      </c>
      <c r="F36" s="336">
        <f t="shared" si="2"/>
        <v>0</v>
      </c>
      <c r="G36" s="337">
        <v>5.5</v>
      </c>
      <c r="H36" s="334"/>
      <c r="I36" s="334"/>
      <c r="J36" s="335">
        <f t="shared" si="3"/>
        <v>0</v>
      </c>
      <c r="K36" s="335">
        <f t="shared" si="4"/>
        <v>43.448</v>
      </c>
      <c r="L36" s="335">
        <f t="shared" si="5"/>
        <v>0</v>
      </c>
    </row>
    <row r="37" spans="1:12" s="329" customFormat="1">
      <c r="A37" s="334">
        <v>6</v>
      </c>
      <c r="B37" s="334"/>
      <c r="C37" s="334"/>
      <c r="D37" s="335">
        <f t="shared" si="0"/>
        <v>0</v>
      </c>
      <c r="E37" s="335">
        <f t="shared" si="1"/>
        <v>47.099999999999994</v>
      </c>
      <c r="F37" s="336">
        <f t="shared" si="2"/>
        <v>0</v>
      </c>
      <c r="G37" s="337">
        <v>6</v>
      </c>
      <c r="H37" s="334"/>
      <c r="I37" s="334"/>
      <c r="J37" s="335">
        <f t="shared" si="3"/>
        <v>0</v>
      </c>
      <c r="K37" s="335">
        <f t="shared" si="4"/>
        <v>47.372999999999998</v>
      </c>
      <c r="L37" s="335">
        <f t="shared" si="5"/>
        <v>0</v>
      </c>
    </row>
    <row r="38" spans="1:12" s="329" customFormat="1">
      <c r="A38" s="334">
        <v>7</v>
      </c>
      <c r="B38" s="334"/>
      <c r="C38" s="334"/>
      <c r="D38" s="335">
        <f t="shared" si="0"/>
        <v>0</v>
      </c>
      <c r="E38" s="335">
        <f t="shared" si="1"/>
        <v>54.949999999999996</v>
      </c>
      <c r="F38" s="336">
        <f t="shared" si="2"/>
        <v>0</v>
      </c>
      <c r="G38" s="337">
        <v>7</v>
      </c>
      <c r="H38" s="334"/>
      <c r="I38" s="334"/>
      <c r="J38" s="335">
        <f t="shared" si="3"/>
        <v>0</v>
      </c>
      <c r="K38" s="335">
        <f t="shared" si="4"/>
        <v>55.222999999999999</v>
      </c>
      <c r="L38" s="335">
        <f t="shared" si="5"/>
        <v>0</v>
      </c>
    </row>
    <row r="39" spans="1:12" s="329" customFormat="1">
      <c r="A39" s="334">
        <v>8</v>
      </c>
      <c r="B39" s="334"/>
      <c r="C39" s="334"/>
      <c r="D39" s="335">
        <f t="shared" si="0"/>
        <v>0</v>
      </c>
      <c r="E39" s="335">
        <f t="shared" si="1"/>
        <v>62.8</v>
      </c>
      <c r="F39" s="336">
        <f t="shared" si="2"/>
        <v>0</v>
      </c>
      <c r="G39" s="337">
        <v>8</v>
      </c>
      <c r="H39" s="334"/>
      <c r="I39" s="334"/>
      <c r="J39" s="335">
        <f t="shared" si="3"/>
        <v>0</v>
      </c>
      <c r="K39" s="335">
        <f t="shared" si="4"/>
        <v>63.073</v>
      </c>
      <c r="L39" s="335">
        <f t="shared" si="5"/>
        <v>0</v>
      </c>
    </row>
    <row r="40" spans="1:12" s="329" customFormat="1">
      <c r="A40" s="334">
        <v>9</v>
      </c>
      <c r="B40" s="334"/>
      <c r="C40" s="334"/>
      <c r="D40" s="335">
        <f t="shared" si="0"/>
        <v>0</v>
      </c>
      <c r="E40" s="335">
        <f t="shared" si="1"/>
        <v>70.649999999999991</v>
      </c>
      <c r="F40" s="336">
        <f t="shared" si="2"/>
        <v>0</v>
      </c>
      <c r="G40" s="337">
        <v>9</v>
      </c>
      <c r="H40" s="334"/>
      <c r="I40" s="334"/>
      <c r="J40" s="335">
        <f t="shared" si="3"/>
        <v>0</v>
      </c>
      <c r="K40" s="335">
        <f t="shared" si="4"/>
        <v>70.922999999999988</v>
      </c>
      <c r="L40" s="335">
        <f t="shared" si="5"/>
        <v>0</v>
      </c>
    </row>
    <row r="41" spans="1:12" s="329" customFormat="1">
      <c r="A41" s="334">
        <v>10</v>
      </c>
      <c r="B41" s="334"/>
      <c r="C41" s="334"/>
      <c r="D41" s="335">
        <f t="shared" si="0"/>
        <v>0</v>
      </c>
      <c r="E41" s="335">
        <f t="shared" si="1"/>
        <v>78.5</v>
      </c>
      <c r="F41" s="336">
        <f t="shared" si="2"/>
        <v>0</v>
      </c>
      <c r="G41" s="337">
        <v>10</v>
      </c>
      <c r="H41" s="334"/>
      <c r="I41" s="334"/>
      <c r="J41" s="335">
        <f t="shared" si="3"/>
        <v>0</v>
      </c>
      <c r="K41" s="335">
        <f t="shared" si="4"/>
        <v>78.772999999999996</v>
      </c>
      <c r="L41" s="335">
        <f t="shared" si="5"/>
        <v>0</v>
      </c>
    </row>
    <row r="42" spans="1:12" s="329" customFormat="1">
      <c r="A42" s="334">
        <v>11</v>
      </c>
      <c r="B42" s="334"/>
      <c r="C42" s="334"/>
      <c r="D42" s="335">
        <f t="shared" si="0"/>
        <v>0</v>
      </c>
      <c r="E42" s="335">
        <f t="shared" si="1"/>
        <v>86.35</v>
      </c>
      <c r="F42" s="336">
        <f t="shared" si="2"/>
        <v>0</v>
      </c>
      <c r="G42" s="337">
        <v>11</v>
      </c>
      <c r="H42" s="334"/>
      <c r="I42" s="334"/>
      <c r="J42" s="335">
        <f t="shared" si="3"/>
        <v>0</v>
      </c>
      <c r="K42" s="335">
        <f t="shared" si="4"/>
        <v>86.62299999999999</v>
      </c>
      <c r="L42" s="335">
        <f t="shared" si="5"/>
        <v>0</v>
      </c>
    </row>
    <row r="43" spans="1:12" s="329" customFormat="1">
      <c r="A43" s="334">
        <v>12</v>
      </c>
      <c r="B43" s="334"/>
      <c r="C43" s="334"/>
      <c r="D43" s="335">
        <f t="shared" si="0"/>
        <v>0</v>
      </c>
      <c r="E43" s="335">
        <f t="shared" si="1"/>
        <v>94.199999999999989</v>
      </c>
      <c r="F43" s="336">
        <f t="shared" si="2"/>
        <v>0</v>
      </c>
      <c r="G43" s="337">
        <v>12</v>
      </c>
      <c r="H43" s="334"/>
      <c r="I43" s="334"/>
      <c r="J43" s="335">
        <f t="shared" si="3"/>
        <v>0</v>
      </c>
      <c r="K43" s="335">
        <f t="shared" si="4"/>
        <v>94.472999999999985</v>
      </c>
      <c r="L43" s="335">
        <f t="shared" si="5"/>
        <v>0</v>
      </c>
    </row>
    <row r="44" spans="1:12" s="329" customFormat="1">
      <c r="A44" s="334">
        <v>13</v>
      </c>
      <c r="B44" s="334"/>
      <c r="C44" s="334"/>
      <c r="D44" s="335">
        <f t="shared" si="0"/>
        <v>0</v>
      </c>
      <c r="E44" s="335">
        <f t="shared" si="1"/>
        <v>102.05</v>
      </c>
      <c r="F44" s="336">
        <f t="shared" si="2"/>
        <v>0</v>
      </c>
      <c r="G44" s="337">
        <v>13</v>
      </c>
      <c r="H44" s="334"/>
      <c r="I44" s="334"/>
      <c r="J44" s="335">
        <f t="shared" si="3"/>
        <v>0</v>
      </c>
      <c r="K44" s="335">
        <f t="shared" si="4"/>
        <v>102.32299999999999</v>
      </c>
      <c r="L44" s="335">
        <f t="shared" si="5"/>
        <v>0</v>
      </c>
    </row>
    <row r="45" spans="1:12" s="329" customFormat="1">
      <c r="A45" s="334">
        <v>14</v>
      </c>
      <c r="B45" s="334"/>
      <c r="C45" s="334"/>
      <c r="D45" s="335">
        <f t="shared" si="0"/>
        <v>0</v>
      </c>
      <c r="E45" s="335">
        <f t="shared" si="1"/>
        <v>109.89999999999999</v>
      </c>
      <c r="F45" s="336">
        <f t="shared" si="2"/>
        <v>0</v>
      </c>
      <c r="G45" s="337">
        <v>14</v>
      </c>
      <c r="H45" s="334"/>
      <c r="I45" s="334"/>
      <c r="J45" s="335">
        <f t="shared" si="3"/>
        <v>0</v>
      </c>
      <c r="K45" s="335">
        <f t="shared" si="4"/>
        <v>110.17299999999999</v>
      </c>
      <c r="L45" s="335">
        <f t="shared" si="5"/>
        <v>0</v>
      </c>
    </row>
    <row r="46" spans="1:12" s="329" customFormat="1">
      <c r="A46" s="334">
        <v>15</v>
      </c>
      <c r="B46" s="334"/>
      <c r="C46" s="334"/>
      <c r="D46" s="335">
        <f t="shared" si="0"/>
        <v>0</v>
      </c>
      <c r="E46" s="335">
        <f t="shared" si="1"/>
        <v>117.75</v>
      </c>
      <c r="F46" s="336">
        <f t="shared" si="2"/>
        <v>0</v>
      </c>
      <c r="G46" s="337">
        <v>15</v>
      </c>
      <c r="H46" s="334"/>
      <c r="I46" s="334"/>
      <c r="J46" s="335">
        <f t="shared" si="3"/>
        <v>0</v>
      </c>
      <c r="K46" s="335">
        <f t="shared" si="4"/>
        <v>118.023</v>
      </c>
      <c r="L46" s="335">
        <f t="shared" si="5"/>
        <v>0</v>
      </c>
    </row>
    <row r="47" spans="1:12" s="329" customFormat="1">
      <c r="A47" s="334">
        <v>16</v>
      </c>
      <c r="B47" s="334"/>
      <c r="C47" s="334"/>
      <c r="D47" s="335">
        <f t="shared" si="0"/>
        <v>0</v>
      </c>
      <c r="E47" s="335">
        <f t="shared" si="1"/>
        <v>125.6</v>
      </c>
      <c r="F47" s="336">
        <f t="shared" si="2"/>
        <v>0</v>
      </c>
      <c r="G47" s="337">
        <v>16</v>
      </c>
      <c r="H47" s="334"/>
      <c r="I47" s="334"/>
      <c r="J47" s="335">
        <f t="shared" si="3"/>
        <v>0</v>
      </c>
      <c r="K47" s="335">
        <f t="shared" si="4"/>
        <v>125.87299999999999</v>
      </c>
      <c r="L47" s="335">
        <f t="shared" si="5"/>
        <v>0</v>
      </c>
    </row>
    <row r="48" spans="1:12" s="329" customFormat="1">
      <c r="A48" s="334">
        <v>18</v>
      </c>
      <c r="B48" s="334"/>
      <c r="C48" s="334"/>
      <c r="D48" s="335">
        <f t="shared" si="0"/>
        <v>0</v>
      </c>
      <c r="E48" s="335">
        <f t="shared" si="1"/>
        <v>141.29999999999998</v>
      </c>
      <c r="F48" s="336">
        <f t="shared" si="2"/>
        <v>0</v>
      </c>
      <c r="G48" s="337">
        <v>18</v>
      </c>
      <c r="H48" s="334"/>
      <c r="I48" s="334"/>
      <c r="J48" s="335">
        <f t="shared" si="3"/>
        <v>0</v>
      </c>
      <c r="K48" s="335">
        <f t="shared" si="4"/>
        <v>141.57299999999998</v>
      </c>
      <c r="L48" s="335">
        <f t="shared" si="5"/>
        <v>0</v>
      </c>
    </row>
    <row r="49" spans="1:12" s="329" customFormat="1">
      <c r="A49" s="334">
        <v>20</v>
      </c>
      <c r="B49" s="334"/>
      <c r="C49" s="334"/>
      <c r="D49" s="335">
        <f t="shared" si="0"/>
        <v>0</v>
      </c>
      <c r="E49" s="335">
        <f t="shared" si="1"/>
        <v>157</v>
      </c>
      <c r="F49" s="336">
        <f t="shared" si="2"/>
        <v>0</v>
      </c>
      <c r="G49" s="337">
        <v>20</v>
      </c>
      <c r="H49" s="334"/>
      <c r="I49" s="334"/>
      <c r="J49" s="335">
        <f t="shared" si="3"/>
        <v>0</v>
      </c>
      <c r="K49" s="335">
        <f t="shared" si="4"/>
        <v>157.273</v>
      </c>
      <c r="L49" s="335">
        <f t="shared" si="5"/>
        <v>0</v>
      </c>
    </row>
    <row r="50" spans="1:12" s="329" customFormat="1">
      <c r="A50" s="334">
        <v>22</v>
      </c>
      <c r="B50" s="334"/>
      <c r="C50" s="334"/>
      <c r="D50" s="335">
        <f t="shared" si="0"/>
        <v>0</v>
      </c>
      <c r="E50" s="335">
        <f t="shared" si="1"/>
        <v>172.7</v>
      </c>
      <c r="F50" s="336">
        <f t="shared" si="2"/>
        <v>0</v>
      </c>
      <c r="G50" s="337">
        <v>22</v>
      </c>
      <c r="H50" s="334"/>
      <c r="I50" s="334"/>
      <c r="J50" s="335">
        <f t="shared" si="3"/>
        <v>0</v>
      </c>
      <c r="K50" s="335">
        <f t="shared" si="4"/>
        <v>172.97299999999998</v>
      </c>
      <c r="L50" s="335">
        <f t="shared" si="5"/>
        <v>0</v>
      </c>
    </row>
    <row r="51" spans="1:12" s="329" customFormat="1">
      <c r="A51" s="334">
        <v>24</v>
      </c>
      <c r="B51" s="334"/>
      <c r="C51" s="334"/>
      <c r="D51" s="335">
        <f t="shared" si="0"/>
        <v>0</v>
      </c>
      <c r="E51" s="335">
        <f t="shared" si="1"/>
        <v>188.39999999999998</v>
      </c>
      <c r="F51" s="336">
        <f t="shared" si="2"/>
        <v>0</v>
      </c>
      <c r="G51" s="337">
        <v>24</v>
      </c>
      <c r="H51" s="334"/>
      <c r="I51" s="334"/>
      <c r="J51" s="335">
        <f t="shared" si="3"/>
        <v>0</v>
      </c>
      <c r="K51" s="335">
        <f t="shared" si="4"/>
        <v>188.67299999999997</v>
      </c>
      <c r="L51" s="335">
        <f t="shared" si="5"/>
        <v>0</v>
      </c>
    </row>
    <row r="52" spans="1:12" s="329" customFormat="1">
      <c r="A52" s="334">
        <v>25</v>
      </c>
      <c r="B52" s="334"/>
      <c r="C52" s="334"/>
      <c r="D52" s="335">
        <f t="shared" si="0"/>
        <v>0</v>
      </c>
      <c r="E52" s="335">
        <f t="shared" si="1"/>
        <v>196.25</v>
      </c>
      <c r="F52" s="336">
        <f t="shared" si="2"/>
        <v>0</v>
      </c>
      <c r="G52" s="337">
        <v>25</v>
      </c>
      <c r="H52" s="334"/>
      <c r="I52" s="334"/>
      <c r="J52" s="335">
        <f t="shared" si="3"/>
        <v>0</v>
      </c>
      <c r="K52" s="335">
        <f t="shared" si="4"/>
        <v>196.523</v>
      </c>
      <c r="L52" s="335">
        <f t="shared" si="5"/>
        <v>0</v>
      </c>
    </row>
    <row r="53" spans="1:12" s="329" customFormat="1">
      <c r="A53" s="334">
        <v>26</v>
      </c>
      <c r="B53" s="334"/>
      <c r="C53" s="334"/>
      <c r="D53" s="335">
        <f t="shared" si="0"/>
        <v>0</v>
      </c>
      <c r="E53" s="335">
        <f t="shared" si="1"/>
        <v>204.1</v>
      </c>
      <c r="F53" s="336">
        <f t="shared" si="2"/>
        <v>0</v>
      </c>
      <c r="G53" s="337">
        <v>26</v>
      </c>
      <c r="H53" s="334"/>
      <c r="I53" s="334"/>
      <c r="J53" s="335">
        <f t="shared" si="3"/>
        <v>0</v>
      </c>
      <c r="K53" s="335">
        <f t="shared" si="4"/>
        <v>204.37299999999999</v>
      </c>
      <c r="L53" s="335">
        <f t="shared" si="5"/>
        <v>0</v>
      </c>
    </row>
    <row r="54" spans="1:12" s="329" customFormat="1">
      <c r="A54" s="334">
        <v>28</v>
      </c>
      <c r="B54" s="334"/>
      <c r="C54" s="334"/>
      <c r="D54" s="335">
        <f t="shared" si="0"/>
        <v>0</v>
      </c>
      <c r="E54" s="335">
        <f t="shared" si="1"/>
        <v>219.79999999999998</v>
      </c>
      <c r="F54" s="336">
        <f t="shared" si="2"/>
        <v>0</v>
      </c>
      <c r="G54" s="337">
        <v>28</v>
      </c>
      <c r="H54" s="334"/>
      <c r="I54" s="334"/>
      <c r="J54" s="335">
        <f t="shared" si="3"/>
        <v>0</v>
      </c>
      <c r="K54" s="335">
        <f t="shared" si="4"/>
        <v>220.07299999999998</v>
      </c>
      <c r="L54" s="335">
        <f t="shared" si="5"/>
        <v>0</v>
      </c>
    </row>
    <row r="55" spans="1:12" s="329" customFormat="1">
      <c r="A55" s="334">
        <v>30</v>
      </c>
      <c r="B55" s="334"/>
      <c r="C55" s="334"/>
      <c r="D55" s="335">
        <f t="shared" si="0"/>
        <v>0</v>
      </c>
      <c r="E55" s="335">
        <f t="shared" si="1"/>
        <v>235.5</v>
      </c>
      <c r="F55" s="336">
        <f t="shared" si="2"/>
        <v>0</v>
      </c>
      <c r="G55" s="337">
        <v>30</v>
      </c>
      <c r="H55" s="334"/>
      <c r="I55" s="334"/>
      <c r="J55" s="335">
        <f t="shared" si="3"/>
        <v>0</v>
      </c>
      <c r="K55" s="335">
        <f t="shared" si="4"/>
        <v>235.773</v>
      </c>
      <c r="L55" s="335">
        <f t="shared" si="5"/>
        <v>0</v>
      </c>
    </row>
    <row r="56" spans="1:12" s="329" customFormat="1">
      <c r="A56" s="334">
        <v>32</v>
      </c>
      <c r="B56" s="334"/>
      <c r="C56" s="334"/>
      <c r="D56" s="335">
        <f t="shared" si="0"/>
        <v>0</v>
      </c>
      <c r="E56" s="335">
        <f t="shared" si="1"/>
        <v>251.2</v>
      </c>
      <c r="F56" s="336">
        <f t="shared" si="2"/>
        <v>0</v>
      </c>
      <c r="G56" s="337">
        <v>32</v>
      </c>
      <c r="H56" s="334"/>
      <c r="I56" s="334"/>
      <c r="J56" s="335">
        <f t="shared" si="3"/>
        <v>0</v>
      </c>
      <c r="K56" s="335">
        <f t="shared" si="4"/>
        <v>251.47299999999998</v>
      </c>
      <c r="L56" s="335">
        <f t="shared" si="5"/>
        <v>0</v>
      </c>
    </row>
    <row r="57" spans="1:12" s="329" customFormat="1">
      <c r="A57" s="334">
        <v>34</v>
      </c>
      <c r="B57" s="334"/>
      <c r="C57" s="334"/>
      <c r="D57" s="335">
        <f t="shared" si="0"/>
        <v>0</v>
      </c>
      <c r="E57" s="335">
        <f t="shared" si="1"/>
        <v>266.89999999999998</v>
      </c>
      <c r="F57" s="336">
        <f t="shared" si="2"/>
        <v>0</v>
      </c>
      <c r="G57" s="337">
        <v>34</v>
      </c>
      <c r="H57" s="334"/>
      <c r="I57" s="334"/>
      <c r="J57" s="335">
        <f t="shared" si="3"/>
        <v>0</v>
      </c>
      <c r="K57" s="335">
        <f t="shared" si="4"/>
        <v>267.173</v>
      </c>
      <c r="L57" s="335">
        <f t="shared" si="5"/>
        <v>0</v>
      </c>
    </row>
    <row r="58" spans="1:12" s="329" customFormat="1">
      <c r="A58" s="334">
        <v>35</v>
      </c>
      <c r="B58" s="334"/>
      <c r="C58" s="334"/>
      <c r="D58" s="335">
        <f t="shared" si="0"/>
        <v>0</v>
      </c>
      <c r="E58" s="335">
        <f t="shared" si="1"/>
        <v>274.75</v>
      </c>
      <c r="F58" s="336">
        <f t="shared" si="2"/>
        <v>0</v>
      </c>
      <c r="G58" s="337">
        <v>35</v>
      </c>
      <c r="H58" s="334"/>
      <c r="I58" s="334"/>
      <c r="J58" s="335">
        <f t="shared" si="3"/>
        <v>0</v>
      </c>
      <c r="K58" s="335">
        <f t="shared" si="4"/>
        <v>275.02300000000002</v>
      </c>
      <c r="L58" s="335">
        <f t="shared" si="5"/>
        <v>0</v>
      </c>
    </row>
    <row r="59" spans="1:12" s="329" customFormat="1">
      <c r="A59" s="334">
        <v>36</v>
      </c>
      <c r="B59" s="334"/>
      <c r="C59" s="334"/>
      <c r="D59" s="335">
        <f t="shared" si="0"/>
        <v>0</v>
      </c>
      <c r="E59" s="335">
        <f t="shared" si="1"/>
        <v>282.59999999999997</v>
      </c>
      <c r="F59" s="336">
        <f t="shared" si="2"/>
        <v>0</v>
      </c>
      <c r="G59" s="337">
        <v>36</v>
      </c>
      <c r="H59" s="334"/>
      <c r="I59" s="334"/>
      <c r="J59" s="335">
        <f t="shared" si="3"/>
        <v>0</v>
      </c>
      <c r="K59" s="335">
        <f t="shared" si="4"/>
        <v>282.87299999999999</v>
      </c>
      <c r="L59" s="335">
        <f t="shared" si="5"/>
        <v>0</v>
      </c>
    </row>
    <row r="60" spans="1:12" s="329" customFormat="1">
      <c r="A60" s="334">
        <v>38</v>
      </c>
      <c r="B60" s="334"/>
      <c r="C60" s="334"/>
      <c r="D60" s="335">
        <f t="shared" si="0"/>
        <v>0</v>
      </c>
      <c r="E60" s="335">
        <f t="shared" si="1"/>
        <v>298.3</v>
      </c>
      <c r="F60" s="336">
        <f t="shared" si="2"/>
        <v>0</v>
      </c>
      <c r="G60" s="337">
        <v>38</v>
      </c>
      <c r="H60" s="334"/>
      <c r="I60" s="334"/>
      <c r="J60" s="335">
        <f t="shared" si="3"/>
        <v>0</v>
      </c>
      <c r="K60" s="335">
        <f t="shared" si="4"/>
        <v>298.57300000000004</v>
      </c>
      <c r="L60" s="335">
        <f t="shared" si="5"/>
        <v>0</v>
      </c>
    </row>
    <row r="61" spans="1:12" s="329" customFormat="1">
      <c r="A61" s="334">
        <v>40</v>
      </c>
      <c r="B61" s="334"/>
      <c r="C61" s="334"/>
      <c r="D61" s="335">
        <f t="shared" si="0"/>
        <v>0</v>
      </c>
      <c r="E61" s="335">
        <f t="shared" si="1"/>
        <v>314</v>
      </c>
      <c r="F61" s="336">
        <f t="shared" si="2"/>
        <v>0</v>
      </c>
      <c r="G61" s="337">
        <v>40</v>
      </c>
      <c r="H61" s="334"/>
      <c r="I61" s="334"/>
      <c r="J61" s="335">
        <f t="shared" si="3"/>
        <v>0</v>
      </c>
      <c r="K61" s="335">
        <f t="shared" si="4"/>
        <v>314.27300000000002</v>
      </c>
      <c r="L61" s="335">
        <f t="shared" si="5"/>
        <v>0</v>
      </c>
    </row>
    <row r="62" spans="1:12" s="329" customFormat="1">
      <c r="A62" s="334">
        <v>42</v>
      </c>
      <c r="B62" s="334"/>
      <c r="C62" s="334"/>
      <c r="D62" s="335">
        <f t="shared" si="0"/>
        <v>0</v>
      </c>
      <c r="E62" s="335">
        <f t="shared" si="1"/>
        <v>329.7</v>
      </c>
      <c r="F62" s="336">
        <f t="shared" si="2"/>
        <v>0</v>
      </c>
      <c r="G62" s="337">
        <v>42</v>
      </c>
      <c r="H62" s="334"/>
      <c r="I62" s="334"/>
      <c r="J62" s="335">
        <f t="shared" si="3"/>
        <v>0</v>
      </c>
      <c r="K62" s="335">
        <f t="shared" si="4"/>
        <v>329.97300000000001</v>
      </c>
      <c r="L62" s="335">
        <f t="shared" si="5"/>
        <v>0</v>
      </c>
    </row>
    <row r="63" spans="1:12" s="329" customFormat="1">
      <c r="A63" s="334">
        <v>44</v>
      </c>
      <c r="B63" s="334"/>
      <c r="C63" s="334"/>
      <c r="D63" s="335">
        <f t="shared" si="0"/>
        <v>0</v>
      </c>
      <c r="E63" s="335">
        <f t="shared" si="1"/>
        <v>345.4</v>
      </c>
      <c r="F63" s="336">
        <f t="shared" si="2"/>
        <v>0</v>
      </c>
      <c r="G63" s="337">
        <v>44</v>
      </c>
      <c r="H63" s="334"/>
      <c r="I63" s="334"/>
      <c r="J63" s="335">
        <f t="shared" si="3"/>
        <v>0</v>
      </c>
      <c r="K63" s="335">
        <f t="shared" si="4"/>
        <v>345.673</v>
      </c>
      <c r="L63" s="335">
        <f t="shared" si="5"/>
        <v>0</v>
      </c>
    </row>
    <row r="64" spans="1:12" s="329" customFormat="1">
      <c r="A64" s="334">
        <v>45</v>
      </c>
      <c r="B64" s="334"/>
      <c r="C64" s="334"/>
      <c r="D64" s="335">
        <f t="shared" si="0"/>
        <v>0</v>
      </c>
      <c r="E64" s="335">
        <f t="shared" si="1"/>
        <v>353.25</v>
      </c>
      <c r="F64" s="336">
        <f t="shared" si="2"/>
        <v>0</v>
      </c>
      <c r="G64" s="337">
        <v>45</v>
      </c>
      <c r="H64" s="334"/>
      <c r="I64" s="334"/>
      <c r="J64" s="335">
        <f t="shared" si="3"/>
        <v>0</v>
      </c>
      <c r="K64" s="335">
        <f t="shared" si="4"/>
        <v>353.52300000000002</v>
      </c>
      <c r="L64" s="335">
        <f t="shared" si="5"/>
        <v>0</v>
      </c>
    </row>
    <row r="65" spans="1:12" s="329" customFormat="1">
      <c r="A65" s="334">
        <v>46</v>
      </c>
      <c r="B65" s="334"/>
      <c r="C65" s="334"/>
      <c r="D65" s="335">
        <f t="shared" si="0"/>
        <v>0</v>
      </c>
      <c r="E65" s="335">
        <f t="shared" si="1"/>
        <v>361.09999999999997</v>
      </c>
      <c r="F65" s="336">
        <f t="shared" si="2"/>
        <v>0</v>
      </c>
      <c r="G65" s="337">
        <v>46</v>
      </c>
      <c r="H65" s="334"/>
      <c r="I65" s="334"/>
      <c r="J65" s="335">
        <f t="shared" si="3"/>
        <v>0</v>
      </c>
      <c r="K65" s="335">
        <f t="shared" si="4"/>
        <v>361.37299999999999</v>
      </c>
      <c r="L65" s="335">
        <f t="shared" si="5"/>
        <v>0</v>
      </c>
    </row>
    <row r="66" spans="1:12" s="329" customFormat="1">
      <c r="A66" s="334">
        <v>48</v>
      </c>
      <c r="B66" s="334"/>
      <c r="C66" s="334"/>
      <c r="D66" s="335">
        <f t="shared" si="0"/>
        <v>0</v>
      </c>
      <c r="E66" s="335">
        <f t="shared" si="1"/>
        <v>376.79999999999995</v>
      </c>
      <c r="F66" s="336">
        <f t="shared" si="2"/>
        <v>0</v>
      </c>
      <c r="G66" s="337">
        <v>48</v>
      </c>
      <c r="H66" s="334"/>
      <c r="I66" s="334"/>
      <c r="J66" s="335">
        <f t="shared" si="3"/>
        <v>0</v>
      </c>
      <c r="K66" s="335">
        <f t="shared" si="4"/>
        <v>377.07299999999998</v>
      </c>
      <c r="L66" s="335">
        <f t="shared" si="5"/>
        <v>0</v>
      </c>
    </row>
    <row r="67" spans="1:12" s="329" customFormat="1">
      <c r="A67" s="334">
        <v>50</v>
      </c>
      <c r="B67" s="334"/>
      <c r="C67" s="334"/>
      <c r="D67" s="335">
        <f t="shared" si="0"/>
        <v>0</v>
      </c>
      <c r="E67" s="335">
        <f t="shared" si="1"/>
        <v>392.5</v>
      </c>
      <c r="F67" s="336">
        <f t="shared" si="2"/>
        <v>0</v>
      </c>
      <c r="G67" s="337">
        <v>50</v>
      </c>
      <c r="H67" s="334"/>
      <c r="I67" s="334"/>
      <c r="J67" s="335">
        <f t="shared" si="3"/>
        <v>0</v>
      </c>
      <c r="K67" s="335">
        <f t="shared" si="4"/>
        <v>392.77300000000002</v>
      </c>
      <c r="L67" s="335">
        <f t="shared" si="5"/>
        <v>0</v>
      </c>
    </row>
    <row r="68" spans="1:12" s="329" customFormat="1">
      <c r="A68" s="334">
        <v>52</v>
      </c>
      <c r="B68" s="334"/>
      <c r="C68" s="334"/>
      <c r="D68" s="335">
        <f t="shared" si="0"/>
        <v>0</v>
      </c>
      <c r="E68" s="335">
        <f t="shared" si="1"/>
        <v>408.2</v>
      </c>
      <c r="F68" s="336">
        <f t="shared" si="2"/>
        <v>0</v>
      </c>
      <c r="G68" s="337">
        <v>52</v>
      </c>
      <c r="H68" s="334"/>
      <c r="I68" s="334"/>
      <c r="J68" s="335">
        <f t="shared" si="3"/>
        <v>0</v>
      </c>
      <c r="K68" s="335">
        <f t="shared" si="4"/>
        <v>408.47300000000001</v>
      </c>
      <c r="L68" s="335">
        <f t="shared" si="5"/>
        <v>0</v>
      </c>
    </row>
    <row r="69" spans="1:12" s="329" customFormat="1">
      <c r="A69" s="334">
        <v>54</v>
      </c>
      <c r="B69" s="334"/>
      <c r="C69" s="334"/>
      <c r="D69" s="335">
        <f t="shared" si="0"/>
        <v>0</v>
      </c>
      <c r="E69" s="335">
        <f t="shared" si="1"/>
        <v>423.9</v>
      </c>
      <c r="F69" s="336">
        <f t="shared" si="2"/>
        <v>0</v>
      </c>
      <c r="G69" s="337">
        <v>54</v>
      </c>
      <c r="H69" s="334"/>
      <c r="I69" s="334"/>
      <c r="J69" s="335">
        <f t="shared" si="3"/>
        <v>0</v>
      </c>
      <c r="K69" s="335">
        <f t="shared" si="4"/>
        <v>424.173</v>
      </c>
      <c r="L69" s="335">
        <f t="shared" si="5"/>
        <v>0</v>
      </c>
    </row>
    <row r="70" spans="1:12" s="329" customFormat="1">
      <c r="A70" s="334">
        <v>55</v>
      </c>
      <c r="B70" s="334"/>
      <c r="C70" s="334"/>
      <c r="D70" s="335">
        <f>E70*B70</f>
        <v>0</v>
      </c>
      <c r="E70" s="335">
        <f>7.85*A70</f>
        <v>431.75</v>
      </c>
      <c r="F70" s="336">
        <f>E70*C70/1000</f>
        <v>0</v>
      </c>
      <c r="G70" s="337">
        <v>55</v>
      </c>
      <c r="H70" s="334"/>
      <c r="I70" s="334"/>
      <c r="J70" s="335">
        <f>K70*H70</f>
        <v>0</v>
      </c>
      <c r="K70" s="335">
        <f>7.85*G70+IF(G70=0,0,0.273)</f>
        <v>432.02300000000002</v>
      </c>
      <c r="L70" s="335">
        <f>K70*I70/1000</f>
        <v>0</v>
      </c>
    </row>
    <row r="71" spans="1:12" s="329" customFormat="1">
      <c r="A71" s="334">
        <v>56</v>
      </c>
      <c r="B71" s="334"/>
      <c r="C71" s="334"/>
      <c r="D71" s="335">
        <f>E71*B71</f>
        <v>0</v>
      </c>
      <c r="E71" s="335">
        <f>7.85*A71</f>
        <v>439.59999999999997</v>
      </c>
      <c r="F71" s="336">
        <f>E71*C71/1000</f>
        <v>0</v>
      </c>
      <c r="G71" s="337">
        <v>56</v>
      </c>
      <c r="H71" s="334"/>
      <c r="I71" s="334"/>
      <c r="J71" s="335">
        <f>K71*H71</f>
        <v>0</v>
      </c>
      <c r="K71" s="335">
        <f>7.85*G71+IF(G71=0,0,0.273)</f>
        <v>439.87299999999999</v>
      </c>
      <c r="L71" s="335">
        <f>K71*I71/1000</f>
        <v>0</v>
      </c>
    </row>
    <row r="72" spans="1:12" s="329" customFormat="1">
      <c r="A72" s="334">
        <v>58</v>
      </c>
      <c r="B72" s="334"/>
      <c r="C72" s="334"/>
      <c r="D72" s="335">
        <f>E72*B72</f>
        <v>0</v>
      </c>
      <c r="E72" s="335">
        <f>7.85*A72</f>
        <v>455.29999999999995</v>
      </c>
      <c r="F72" s="336">
        <f>E72*C72/1000</f>
        <v>0</v>
      </c>
      <c r="G72" s="337">
        <v>58</v>
      </c>
      <c r="H72" s="334"/>
      <c r="I72" s="334"/>
      <c r="J72" s="335">
        <f>K72*H72</f>
        <v>0</v>
      </c>
      <c r="K72" s="335">
        <f>7.85*G72+IF(G72=0,0,0.273)</f>
        <v>455.57299999999998</v>
      </c>
      <c r="L72" s="335">
        <f>K72*I72/1000</f>
        <v>0</v>
      </c>
    </row>
    <row r="73" spans="1:12" s="329" customFormat="1">
      <c r="A73" s="334">
        <v>60</v>
      </c>
      <c r="B73" s="334"/>
      <c r="C73" s="334"/>
      <c r="D73" s="335">
        <f>E73*B73</f>
        <v>0</v>
      </c>
      <c r="E73" s="335">
        <f>7.85*A73</f>
        <v>471</v>
      </c>
      <c r="F73" s="336">
        <f>E73*C73/1000</f>
        <v>0</v>
      </c>
      <c r="G73" s="337">
        <v>60</v>
      </c>
      <c r="H73" s="334"/>
      <c r="I73" s="334"/>
      <c r="J73" s="335">
        <f>K73*H73</f>
        <v>0</v>
      </c>
      <c r="K73" s="335">
        <f>7.85*G73+IF(G73=0,0,0.273)</f>
        <v>471.27300000000002</v>
      </c>
      <c r="L73" s="335">
        <f>K73*I73/1000</f>
        <v>0</v>
      </c>
    </row>
    <row r="74" spans="1:12" s="329" customFormat="1">
      <c r="A74" s="338" t="s">
        <v>947</v>
      </c>
      <c r="B74" s="334"/>
      <c r="C74" s="334"/>
      <c r="D74" s="339"/>
      <c r="E74" s="335"/>
      <c r="F74" s="340">
        <f>SUM(F4:F73)</f>
        <v>0</v>
      </c>
      <c r="G74" s="341" t="s">
        <v>947</v>
      </c>
      <c r="H74" s="334"/>
      <c r="I74" s="334"/>
      <c r="J74" s="335"/>
      <c r="K74" s="335"/>
      <c r="L74" s="335">
        <f>SUM(L4:L73)</f>
        <v>0</v>
      </c>
    </row>
  </sheetData>
  <sheetProtection password="CC2F" sheet="1" objects="1" scenarios="1"/>
  <mergeCells count="2">
    <mergeCell ref="A1:F1"/>
    <mergeCell ref="G1:L1"/>
  </mergeCells>
  <phoneticPr fontId="1" type="noConversion"/>
  <pageMargins left="0.7" right="0.7" top="0.75" bottom="0.75" header="0.3" footer="0.3"/>
  <pageSetup paperSize="9" orientation="portrait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60"/>
  <sheetViews>
    <sheetView workbookViewId="0">
      <selection activeCell="H23" sqref="H23"/>
    </sheetView>
  </sheetViews>
  <sheetFormatPr defaultRowHeight="14.25"/>
  <cols>
    <col min="1" max="7" width="10.625" style="303" customWidth="1"/>
    <col min="8" max="16384" width="9" style="305"/>
  </cols>
  <sheetData>
    <row r="1" spans="1:7" ht="14.25" customHeight="1">
      <c r="A1" s="533" t="s">
        <v>948</v>
      </c>
      <c r="B1" s="533"/>
      <c r="C1" s="533"/>
      <c r="D1" s="533"/>
      <c r="E1" s="533"/>
      <c r="F1" s="533"/>
      <c r="G1" s="533"/>
    </row>
    <row r="2" spans="1:7">
      <c r="A2" s="533"/>
      <c r="B2" s="533"/>
      <c r="C2" s="533"/>
      <c r="D2" s="533"/>
      <c r="E2" s="533"/>
      <c r="F2" s="533"/>
      <c r="G2" s="533"/>
    </row>
    <row r="3" spans="1:7" ht="21" customHeight="1">
      <c r="A3" s="345" t="s">
        <v>949</v>
      </c>
      <c r="B3" s="534" t="s">
        <v>950</v>
      </c>
      <c r="C3" s="534" t="s">
        <v>902</v>
      </c>
      <c r="D3" s="346" t="s">
        <v>951</v>
      </c>
      <c r="E3" s="347" t="s">
        <v>952</v>
      </c>
      <c r="F3" s="347" t="s">
        <v>951</v>
      </c>
      <c r="G3" s="347" t="s">
        <v>953</v>
      </c>
    </row>
    <row r="4" spans="1:7" ht="15.75">
      <c r="A4" s="348" t="s">
        <v>954</v>
      </c>
      <c r="B4" s="535"/>
      <c r="C4" s="535"/>
      <c r="D4" s="349" t="s">
        <v>955</v>
      </c>
      <c r="E4" s="349" t="s">
        <v>956</v>
      </c>
      <c r="F4" s="350" t="s">
        <v>957</v>
      </c>
      <c r="G4" s="349" t="s">
        <v>958</v>
      </c>
    </row>
    <row r="5" spans="1:7" ht="15" customHeight="1">
      <c r="A5" s="297">
        <v>5</v>
      </c>
      <c r="B5" s="298">
        <v>0.25</v>
      </c>
      <c r="C5" s="299">
        <v>0.19600000000000001</v>
      </c>
      <c r="D5" s="315"/>
      <c r="E5" s="315"/>
      <c r="F5" s="314">
        <f>C5*D5</f>
        <v>0</v>
      </c>
      <c r="G5" s="314">
        <f>C5*E5/1000</f>
        <v>0</v>
      </c>
    </row>
    <row r="6" spans="1:7" ht="15" customHeight="1">
      <c r="A6" s="297">
        <v>5.5</v>
      </c>
      <c r="B6" s="298">
        <v>0.3</v>
      </c>
      <c r="C6" s="299">
        <v>0.23599999999999999</v>
      </c>
      <c r="D6" s="315"/>
      <c r="E6" s="315"/>
      <c r="F6" s="314">
        <f t="shared" ref="F6:F59" si="0">C6*D6</f>
        <v>0</v>
      </c>
      <c r="G6" s="314">
        <f t="shared" ref="G6:G59" si="1">C6*E6/1000</f>
        <v>0</v>
      </c>
    </row>
    <row r="7" spans="1:7" ht="15" customHeight="1">
      <c r="A7" s="297">
        <v>6</v>
      </c>
      <c r="B7" s="298">
        <v>0.36</v>
      </c>
      <c r="C7" s="299">
        <v>0.28299999999999997</v>
      </c>
      <c r="D7" s="315"/>
      <c r="E7" s="315"/>
      <c r="F7" s="314">
        <f t="shared" si="0"/>
        <v>0</v>
      </c>
      <c r="G7" s="314">
        <f t="shared" si="1"/>
        <v>0</v>
      </c>
    </row>
    <row r="8" spans="1:7" ht="15" customHeight="1">
      <c r="A8" s="297">
        <v>6.5</v>
      </c>
      <c r="B8" s="298">
        <v>0.42</v>
      </c>
      <c r="C8" s="299">
        <v>0.33200000000000002</v>
      </c>
      <c r="D8" s="315"/>
      <c r="E8" s="315"/>
      <c r="F8" s="314">
        <f t="shared" si="0"/>
        <v>0</v>
      </c>
      <c r="G8" s="314">
        <f t="shared" si="1"/>
        <v>0</v>
      </c>
    </row>
    <row r="9" spans="1:7" ht="15" customHeight="1">
      <c r="A9" s="297">
        <v>7</v>
      </c>
      <c r="B9" s="298">
        <v>0.49</v>
      </c>
      <c r="C9" s="299">
        <v>0.38500000000000001</v>
      </c>
      <c r="D9" s="315"/>
      <c r="E9" s="315"/>
      <c r="F9" s="314">
        <f t="shared" si="0"/>
        <v>0</v>
      </c>
      <c r="G9" s="314">
        <f t="shared" si="1"/>
        <v>0</v>
      </c>
    </row>
    <row r="10" spans="1:7" ht="15" customHeight="1">
      <c r="A10" s="297">
        <v>8</v>
      </c>
      <c r="B10" s="298">
        <v>0.64</v>
      </c>
      <c r="C10" s="299">
        <v>0.502</v>
      </c>
      <c r="D10" s="315"/>
      <c r="E10" s="315"/>
      <c r="F10" s="314">
        <f t="shared" si="0"/>
        <v>0</v>
      </c>
      <c r="G10" s="314">
        <f t="shared" si="1"/>
        <v>0</v>
      </c>
    </row>
    <row r="11" spans="1:7" ht="15" customHeight="1">
      <c r="A11" s="297">
        <v>9</v>
      </c>
      <c r="B11" s="298">
        <v>0.81</v>
      </c>
      <c r="C11" s="299">
        <v>0.63600000000000001</v>
      </c>
      <c r="D11" s="315"/>
      <c r="E11" s="315"/>
      <c r="F11" s="314">
        <f t="shared" si="0"/>
        <v>0</v>
      </c>
      <c r="G11" s="314">
        <f t="shared" si="1"/>
        <v>0</v>
      </c>
    </row>
    <row r="12" spans="1:7" ht="15" customHeight="1">
      <c r="A12" s="297">
        <v>10</v>
      </c>
      <c r="B12" s="298">
        <v>1</v>
      </c>
      <c r="C12" s="299">
        <v>0.78500000000000003</v>
      </c>
      <c r="D12" s="315"/>
      <c r="E12" s="315"/>
      <c r="F12" s="314">
        <f t="shared" si="0"/>
        <v>0</v>
      </c>
      <c r="G12" s="314">
        <f t="shared" si="1"/>
        <v>0</v>
      </c>
    </row>
    <row r="13" spans="1:7" ht="15" customHeight="1">
      <c r="A13" s="297">
        <v>11</v>
      </c>
      <c r="B13" s="298">
        <v>1.21</v>
      </c>
      <c r="C13" s="299">
        <v>0.95</v>
      </c>
      <c r="D13" s="315"/>
      <c r="E13" s="315"/>
      <c r="F13" s="314">
        <f t="shared" si="0"/>
        <v>0</v>
      </c>
      <c r="G13" s="314">
        <f t="shared" si="1"/>
        <v>0</v>
      </c>
    </row>
    <row r="14" spans="1:7" ht="15" customHeight="1">
      <c r="A14" s="297">
        <v>12</v>
      </c>
      <c r="B14" s="298">
        <v>1.44</v>
      </c>
      <c r="C14" s="299">
        <v>1.1299999999999999</v>
      </c>
      <c r="D14" s="315"/>
      <c r="E14" s="315"/>
      <c r="F14" s="314">
        <f t="shared" si="0"/>
        <v>0</v>
      </c>
      <c r="G14" s="314">
        <f t="shared" si="1"/>
        <v>0</v>
      </c>
    </row>
    <row r="15" spans="1:7" ht="15" customHeight="1">
      <c r="A15" s="297">
        <v>13</v>
      </c>
      <c r="B15" s="298">
        <v>1.69</v>
      </c>
      <c r="C15" s="299">
        <v>1.33</v>
      </c>
      <c r="D15" s="315"/>
      <c r="E15" s="315"/>
      <c r="F15" s="314">
        <f t="shared" si="0"/>
        <v>0</v>
      </c>
      <c r="G15" s="314">
        <f t="shared" si="1"/>
        <v>0</v>
      </c>
    </row>
    <row r="16" spans="1:7" ht="15" customHeight="1">
      <c r="A16" s="297">
        <v>14</v>
      </c>
      <c r="B16" s="298">
        <v>1.96</v>
      </c>
      <c r="C16" s="299">
        <v>1.54</v>
      </c>
      <c r="D16" s="315"/>
      <c r="E16" s="315"/>
      <c r="F16" s="314">
        <f t="shared" si="0"/>
        <v>0</v>
      </c>
      <c r="G16" s="314">
        <f t="shared" si="1"/>
        <v>0</v>
      </c>
    </row>
    <row r="17" spans="1:7" ht="15" customHeight="1">
      <c r="A17" s="297">
        <v>15</v>
      </c>
      <c r="B17" s="298">
        <v>2.25</v>
      </c>
      <c r="C17" s="299">
        <v>1.77</v>
      </c>
      <c r="D17" s="315"/>
      <c r="E17" s="315"/>
      <c r="F17" s="314">
        <f t="shared" si="0"/>
        <v>0</v>
      </c>
      <c r="G17" s="314">
        <f t="shared" si="1"/>
        <v>0</v>
      </c>
    </row>
    <row r="18" spans="1:7" ht="15" customHeight="1">
      <c r="A18" s="297">
        <v>16</v>
      </c>
      <c r="B18" s="298">
        <v>2.56</v>
      </c>
      <c r="C18" s="299">
        <v>2.0099999999999998</v>
      </c>
      <c r="D18" s="315"/>
      <c r="E18" s="315"/>
      <c r="F18" s="314">
        <f t="shared" si="0"/>
        <v>0</v>
      </c>
      <c r="G18" s="314">
        <f t="shared" si="1"/>
        <v>0</v>
      </c>
    </row>
    <row r="19" spans="1:7" ht="15" customHeight="1">
      <c r="A19" s="297">
        <v>17</v>
      </c>
      <c r="B19" s="298">
        <v>2.89</v>
      </c>
      <c r="C19" s="299">
        <v>2.27</v>
      </c>
      <c r="D19" s="315"/>
      <c r="E19" s="315"/>
      <c r="F19" s="314">
        <f t="shared" si="0"/>
        <v>0</v>
      </c>
      <c r="G19" s="314">
        <f t="shared" si="1"/>
        <v>0</v>
      </c>
    </row>
    <row r="20" spans="1:7" ht="15" customHeight="1">
      <c r="A20" s="297">
        <v>18</v>
      </c>
      <c r="B20" s="298">
        <v>3.24</v>
      </c>
      <c r="C20" s="299">
        <v>2.54</v>
      </c>
      <c r="D20" s="315"/>
      <c r="E20" s="315"/>
      <c r="F20" s="314">
        <f t="shared" si="0"/>
        <v>0</v>
      </c>
      <c r="G20" s="314">
        <f t="shared" si="1"/>
        <v>0</v>
      </c>
    </row>
    <row r="21" spans="1:7" ht="15" customHeight="1">
      <c r="A21" s="297">
        <v>19</v>
      </c>
      <c r="B21" s="298">
        <v>3.61</v>
      </c>
      <c r="C21" s="299">
        <v>2.82</v>
      </c>
      <c r="D21" s="315"/>
      <c r="E21" s="315"/>
      <c r="F21" s="314">
        <f t="shared" si="0"/>
        <v>0</v>
      </c>
      <c r="G21" s="314">
        <f t="shared" si="1"/>
        <v>0</v>
      </c>
    </row>
    <row r="22" spans="1:7" ht="15" customHeight="1">
      <c r="A22" s="297">
        <v>20</v>
      </c>
      <c r="B22" s="298">
        <v>4</v>
      </c>
      <c r="C22" s="299">
        <v>3.14</v>
      </c>
      <c r="D22" s="315"/>
      <c r="E22" s="315"/>
      <c r="F22" s="314">
        <f t="shared" si="0"/>
        <v>0</v>
      </c>
      <c r="G22" s="314">
        <f t="shared" si="1"/>
        <v>0</v>
      </c>
    </row>
    <row r="23" spans="1:7" ht="15" customHeight="1">
      <c r="A23" s="297">
        <v>21</v>
      </c>
      <c r="B23" s="298">
        <v>4.41</v>
      </c>
      <c r="C23" s="299">
        <v>3.46</v>
      </c>
      <c r="D23" s="315"/>
      <c r="E23" s="315"/>
      <c r="F23" s="314">
        <f t="shared" si="0"/>
        <v>0</v>
      </c>
      <c r="G23" s="314">
        <f t="shared" si="1"/>
        <v>0</v>
      </c>
    </row>
    <row r="24" spans="1:7" ht="15" customHeight="1">
      <c r="A24" s="297">
        <v>22</v>
      </c>
      <c r="B24" s="298">
        <v>4.84</v>
      </c>
      <c r="C24" s="299">
        <v>3.8</v>
      </c>
      <c r="D24" s="315"/>
      <c r="E24" s="315"/>
      <c r="F24" s="314">
        <f t="shared" si="0"/>
        <v>0</v>
      </c>
      <c r="G24" s="314">
        <f t="shared" si="1"/>
        <v>0</v>
      </c>
    </row>
    <row r="25" spans="1:7" ht="15" customHeight="1">
      <c r="A25" s="297">
        <v>13</v>
      </c>
      <c r="B25" s="298">
        <v>5.29</v>
      </c>
      <c r="C25" s="299">
        <v>4.1500000000000004</v>
      </c>
      <c r="D25" s="315"/>
      <c r="E25" s="315"/>
      <c r="F25" s="314">
        <f t="shared" si="0"/>
        <v>0</v>
      </c>
      <c r="G25" s="314">
        <f t="shared" si="1"/>
        <v>0</v>
      </c>
    </row>
    <row r="26" spans="1:7" ht="15" customHeight="1">
      <c r="A26" s="297">
        <v>24</v>
      </c>
      <c r="B26" s="298">
        <v>5.76</v>
      </c>
      <c r="C26" s="299">
        <v>4.5199999999999996</v>
      </c>
      <c r="D26" s="315"/>
      <c r="E26" s="315"/>
      <c r="F26" s="314">
        <f t="shared" si="0"/>
        <v>0</v>
      </c>
      <c r="G26" s="314">
        <f t="shared" si="1"/>
        <v>0</v>
      </c>
    </row>
    <row r="27" spans="1:7" ht="15" customHeight="1">
      <c r="A27" s="297">
        <v>25</v>
      </c>
      <c r="B27" s="298">
        <v>6.25</v>
      </c>
      <c r="C27" s="299">
        <v>4.91</v>
      </c>
      <c r="D27" s="315"/>
      <c r="E27" s="315"/>
      <c r="F27" s="314">
        <f t="shared" si="0"/>
        <v>0</v>
      </c>
      <c r="G27" s="314">
        <f t="shared" si="1"/>
        <v>0</v>
      </c>
    </row>
    <row r="28" spans="1:7" ht="15" customHeight="1">
      <c r="A28" s="297">
        <v>26</v>
      </c>
      <c r="B28" s="298">
        <v>6.76</v>
      </c>
      <c r="C28" s="299">
        <v>5.3</v>
      </c>
      <c r="D28" s="315"/>
      <c r="E28" s="315"/>
      <c r="F28" s="314">
        <f t="shared" si="0"/>
        <v>0</v>
      </c>
      <c r="G28" s="314">
        <f t="shared" si="1"/>
        <v>0</v>
      </c>
    </row>
    <row r="29" spans="1:7" ht="15" customHeight="1">
      <c r="A29" s="297">
        <v>27</v>
      </c>
      <c r="B29" s="298">
        <v>7.29</v>
      </c>
      <c r="C29" s="299">
        <v>5.72</v>
      </c>
      <c r="D29" s="315"/>
      <c r="E29" s="315"/>
      <c r="F29" s="314">
        <f t="shared" si="0"/>
        <v>0</v>
      </c>
      <c r="G29" s="314">
        <f t="shared" si="1"/>
        <v>0</v>
      </c>
    </row>
    <row r="30" spans="1:7" ht="15" customHeight="1">
      <c r="A30" s="297">
        <v>28</v>
      </c>
      <c r="B30" s="298">
        <v>7.84</v>
      </c>
      <c r="C30" s="299">
        <v>6.15</v>
      </c>
      <c r="D30" s="315"/>
      <c r="E30" s="315"/>
      <c r="F30" s="314">
        <f t="shared" si="0"/>
        <v>0</v>
      </c>
      <c r="G30" s="314">
        <f t="shared" si="1"/>
        <v>0</v>
      </c>
    </row>
    <row r="31" spans="1:7" ht="15" customHeight="1">
      <c r="A31" s="297">
        <v>29</v>
      </c>
      <c r="B31" s="298">
        <v>8.41</v>
      </c>
      <c r="C31" s="299">
        <v>6.6</v>
      </c>
      <c r="D31" s="315"/>
      <c r="E31" s="315"/>
      <c r="F31" s="314">
        <f t="shared" si="0"/>
        <v>0</v>
      </c>
      <c r="G31" s="314">
        <f t="shared" si="1"/>
        <v>0</v>
      </c>
    </row>
    <row r="32" spans="1:7" ht="15" customHeight="1">
      <c r="A32" s="297">
        <v>30</v>
      </c>
      <c r="B32" s="298">
        <v>9</v>
      </c>
      <c r="C32" s="299">
        <v>7.06</v>
      </c>
      <c r="D32" s="315"/>
      <c r="E32" s="315"/>
      <c r="F32" s="314">
        <f t="shared" si="0"/>
        <v>0</v>
      </c>
      <c r="G32" s="314">
        <f t="shared" si="1"/>
        <v>0</v>
      </c>
    </row>
    <row r="33" spans="1:7" ht="15" customHeight="1">
      <c r="A33" s="297">
        <v>31</v>
      </c>
      <c r="B33" s="298">
        <v>9.61</v>
      </c>
      <c r="C33" s="299">
        <v>7.54</v>
      </c>
      <c r="D33" s="315"/>
      <c r="E33" s="315"/>
      <c r="F33" s="314">
        <f t="shared" si="0"/>
        <v>0</v>
      </c>
      <c r="G33" s="314">
        <f t="shared" si="1"/>
        <v>0</v>
      </c>
    </row>
    <row r="34" spans="1:7" ht="15" customHeight="1">
      <c r="A34" s="297">
        <v>32</v>
      </c>
      <c r="B34" s="298">
        <v>10.24</v>
      </c>
      <c r="C34" s="299">
        <v>8.0399999999999991</v>
      </c>
      <c r="D34" s="315"/>
      <c r="E34" s="315"/>
      <c r="F34" s="314">
        <f t="shared" si="0"/>
        <v>0</v>
      </c>
      <c r="G34" s="314">
        <f t="shared" si="1"/>
        <v>0</v>
      </c>
    </row>
    <row r="35" spans="1:7" ht="15" customHeight="1">
      <c r="A35" s="297">
        <v>33</v>
      </c>
      <c r="B35" s="298">
        <v>10.89</v>
      </c>
      <c r="C35" s="299">
        <v>8.5500000000000007</v>
      </c>
      <c r="D35" s="315"/>
      <c r="E35" s="315"/>
      <c r="F35" s="314">
        <f t="shared" si="0"/>
        <v>0</v>
      </c>
      <c r="G35" s="314">
        <f t="shared" si="1"/>
        <v>0</v>
      </c>
    </row>
    <row r="36" spans="1:7" ht="15" customHeight="1">
      <c r="A36" s="297">
        <v>34</v>
      </c>
      <c r="B36" s="298">
        <v>11.56</v>
      </c>
      <c r="C36" s="299">
        <v>9.07</v>
      </c>
      <c r="D36" s="315"/>
      <c r="E36" s="315"/>
      <c r="F36" s="314">
        <f t="shared" si="0"/>
        <v>0</v>
      </c>
      <c r="G36" s="314">
        <f t="shared" si="1"/>
        <v>0</v>
      </c>
    </row>
    <row r="37" spans="1:7" ht="15" customHeight="1">
      <c r="A37" s="297">
        <v>35</v>
      </c>
      <c r="B37" s="298">
        <v>12.25</v>
      </c>
      <c r="C37" s="299">
        <v>9.6199999999999992</v>
      </c>
      <c r="D37" s="315"/>
      <c r="E37" s="315"/>
      <c r="F37" s="314">
        <f t="shared" si="0"/>
        <v>0</v>
      </c>
      <c r="G37" s="314">
        <f t="shared" si="1"/>
        <v>0</v>
      </c>
    </row>
    <row r="38" spans="1:7" ht="15" customHeight="1">
      <c r="A38" s="297">
        <v>36</v>
      </c>
      <c r="B38" s="298">
        <v>12.96</v>
      </c>
      <c r="C38" s="299">
        <v>10.17</v>
      </c>
      <c r="D38" s="315"/>
      <c r="E38" s="315"/>
      <c r="F38" s="314">
        <f t="shared" si="0"/>
        <v>0</v>
      </c>
      <c r="G38" s="314">
        <f t="shared" si="1"/>
        <v>0</v>
      </c>
    </row>
    <row r="39" spans="1:7" ht="15" customHeight="1">
      <c r="A39" s="297">
        <v>38</v>
      </c>
      <c r="B39" s="298">
        <v>14.44</v>
      </c>
      <c r="C39" s="299">
        <v>11.24</v>
      </c>
      <c r="D39" s="315"/>
      <c r="E39" s="315"/>
      <c r="F39" s="314">
        <f t="shared" si="0"/>
        <v>0</v>
      </c>
      <c r="G39" s="314">
        <f t="shared" si="1"/>
        <v>0</v>
      </c>
    </row>
    <row r="40" spans="1:7" ht="15" customHeight="1">
      <c r="A40" s="297">
        <v>40</v>
      </c>
      <c r="B40" s="298">
        <v>16</v>
      </c>
      <c r="C40" s="299">
        <v>12.56</v>
      </c>
      <c r="D40" s="315"/>
      <c r="E40" s="315"/>
      <c r="F40" s="314">
        <f t="shared" si="0"/>
        <v>0</v>
      </c>
      <c r="G40" s="314">
        <f t="shared" si="1"/>
        <v>0</v>
      </c>
    </row>
    <row r="41" spans="1:7" ht="15" customHeight="1">
      <c r="A41" s="297">
        <v>42</v>
      </c>
      <c r="B41" s="298">
        <v>17.64</v>
      </c>
      <c r="C41" s="299">
        <v>13.56</v>
      </c>
      <c r="D41" s="315"/>
      <c r="E41" s="315"/>
      <c r="F41" s="314">
        <f t="shared" si="0"/>
        <v>0</v>
      </c>
      <c r="G41" s="314">
        <f t="shared" si="1"/>
        <v>0</v>
      </c>
    </row>
    <row r="42" spans="1:7" ht="15" customHeight="1">
      <c r="A42" s="297">
        <v>45</v>
      </c>
      <c r="B42" s="298">
        <v>20.25</v>
      </c>
      <c r="C42" s="299">
        <v>15.9</v>
      </c>
      <c r="D42" s="315"/>
      <c r="E42" s="315"/>
      <c r="F42" s="314">
        <f t="shared" si="0"/>
        <v>0</v>
      </c>
      <c r="G42" s="314">
        <f t="shared" si="1"/>
        <v>0</v>
      </c>
    </row>
    <row r="43" spans="1:7" ht="15" customHeight="1">
      <c r="A43" s="297">
        <v>48</v>
      </c>
      <c r="B43" s="298">
        <v>23.04</v>
      </c>
      <c r="C43" s="299">
        <v>18.09</v>
      </c>
      <c r="D43" s="315"/>
      <c r="E43" s="315"/>
      <c r="F43" s="314">
        <f t="shared" si="0"/>
        <v>0</v>
      </c>
      <c r="G43" s="314">
        <f t="shared" si="1"/>
        <v>0</v>
      </c>
    </row>
    <row r="44" spans="1:7" ht="15" customHeight="1">
      <c r="A44" s="297">
        <v>50</v>
      </c>
      <c r="B44" s="298">
        <v>25</v>
      </c>
      <c r="C44" s="299">
        <v>19.63</v>
      </c>
      <c r="D44" s="315"/>
      <c r="E44" s="315"/>
      <c r="F44" s="314">
        <f t="shared" si="0"/>
        <v>0</v>
      </c>
      <c r="G44" s="314">
        <f t="shared" si="1"/>
        <v>0</v>
      </c>
    </row>
    <row r="45" spans="1:7" ht="15" customHeight="1">
      <c r="A45" s="297">
        <v>52</v>
      </c>
      <c r="B45" s="298">
        <v>27.04</v>
      </c>
      <c r="C45" s="299">
        <v>21.23</v>
      </c>
      <c r="D45" s="315"/>
      <c r="E45" s="315"/>
      <c r="F45" s="314">
        <f t="shared" si="0"/>
        <v>0</v>
      </c>
      <c r="G45" s="314">
        <f t="shared" si="1"/>
        <v>0</v>
      </c>
    </row>
    <row r="46" spans="1:7" ht="15" customHeight="1">
      <c r="A46" s="297">
        <v>55</v>
      </c>
      <c r="B46" s="298">
        <v>30.25</v>
      </c>
      <c r="C46" s="299">
        <v>23.75</v>
      </c>
      <c r="D46" s="315"/>
      <c r="E46" s="315"/>
      <c r="F46" s="314">
        <f t="shared" si="0"/>
        <v>0</v>
      </c>
      <c r="G46" s="314">
        <f t="shared" si="1"/>
        <v>0</v>
      </c>
    </row>
    <row r="47" spans="1:7" ht="15" customHeight="1">
      <c r="A47" s="297">
        <v>56</v>
      </c>
      <c r="B47" s="298">
        <v>31.36</v>
      </c>
      <c r="C47" s="299">
        <v>24.61</v>
      </c>
      <c r="D47" s="315"/>
      <c r="E47" s="315"/>
      <c r="F47" s="314">
        <f t="shared" si="0"/>
        <v>0</v>
      </c>
      <c r="G47" s="314">
        <f t="shared" si="1"/>
        <v>0</v>
      </c>
    </row>
    <row r="48" spans="1:7" ht="15" customHeight="1">
      <c r="A48" s="297">
        <v>58</v>
      </c>
      <c r="B48" s="298">
        <v>33.64</v>
      </c>
      <c r="C48" s="299">
        <v>26.41</v>
      </c>
      <c r="D48" s="315"/>
      <c r="E48" s="315"/>
      <c r="F48" s="314">
        <f t="shared" si="0"/>
        <v>0</v>
      </c>
      <c r="G48" s="314">
        <f t="shared" si="1"/>
        <v>0</v>
      </c>
    </row>
    <row r="49" spans="1:7" ht="15" customHeight="1">
      <c r="A49" s="297">
        <v>60</v>
      </c>
      <c r="B49" s="298">
        <v>36</v>
      </c>
      <c r="C49" s="299">
        <v>28.26</v>
      </c>
      <c r="D49" s="315"/>
      <c r="E49" s="315"/>
      <c r="F49" s="314">
        <f t="shared" si="0"/>
        <v>0</v>
      </c>
      <c r="G49" s="314">
        <f t="shared" si="1"/>
        <v>0</v>
      </c>
    </row>
    <row r="50" spans="1:7" ht="15" customHeight="1">
      <c r="A50" s="297">
        <v>63</v>
      </c>
      <c r="B50" s="298">
        <v>39.69</v>
      </c>
      <c r="C50" s="299">
        <v>31.16</v>
      </c>
      <c r="D50" s="315"/>
      <c r="E50" s="315"/>
      <c r="F50" s="314">
        <f t="shared" si="0"/>
        <v>0</v>
      </c>
      <c r="G50" s="314">
        <f t="shared" si="1"/>
        <v>0</v>
      </c>
    </row>
    <row r="51" spans="1:7" ht="15" customHeight="1">
      <c r="A51" s="297">
        <v>65</v>
      </c>
      <c r="B51" s="298">
        <v>42.25</v>
      </c>
      <c r="C51" s="299">
        <v>33.17</v>
      </c>
      <c r="D51" s="315"/>
      <c r="E51" s="315"/>
      <c r="F51" s="314">
        <f t="shared" si="0"/>
        <v>0</v>
      </c>
      <c r="G51" s="314">
        <f t="shared" si="1"/>
        <v>0</v>
      </c>
    </row>
    <row r="52" spans="1:7" ht="15" customHeight="1">
      <c r="A52" s="297">
        <v>68</v>
      </c>
      <c r="B52" s="298">
        <v>46.24</v>
      </c>
      <c r="C52" s="299">
        <v>36.299999999999997</v>
      </c>
      <c r="D52" s="315"/>
      <c r="E52" s="315"/>
      <c r="F52" s="314">
        <f t="shared" si="0"/>
        <v>0</v>
      </c>
      <c r="G52" s="314">
        <f t="shared" si="1"/>
        <v>0</v>
      </c>
    </row>
    <row r="53" spans="1:7" ht="15" customHeight="1">
      <c r="A53" s="297">
        <v>70</v>
      </c>
      <c r="B53" s="298">
        <v>49</v>
      </c>
      <c r="C53" s="299">
        <v>38.47</v>
      </c>
      <c r="D53" s="315"/>
      <c r="E53" s="315"/>
      <c r="F53" s="314">
        <f t="shared" si="0"/>
        <v>0</v>
      </c>
      <c r="G53" s="314">
        <f t="shared" si="1"/>
        <v>0</v>
      </c>
    </row>
    <row r="54" spans="1:7" ht="15" customHeight="1">
      <c r="A54" s="297">
        <v>75</v>
      </c>
      <c r="B54" s="298">
        <v>56.25</v>
      </c>
      <c r="C54" s="299">
        <v>44.16</v>
      </c>
      <c r="D54" s="315"/>
      <c r="E54" s="315"/>
      <c r="F54" s="314">
        <f t="shared" si="0"/>
        <v>0</v>
      </c>
      <c r="G54" s="314">
        <f t="shared" si="1"/>
        <v>0</v>
      </c>
    </row>
    <row r="55" spans="1:7" ht="15" customHeight="1">
      <c r="A55" s="297">
        <v>80</v>
      </c>
      <c r="B55" s="298">
        <v>64</v>
      </c>
      <c r="C55" s="299">
        <v>50.24</v>
      </c>
      <c r="D55" s="315"/>
      <c r="E55" s="315"/>
      <c r="F55" s="314">
        <f t="shared" si="0"/>
        <v>0</v>
      </c>
      <c r="G55" s="314">
        <f t="shared" si="1"/>
        <v>0</v>
      </c>
    </row>
    <row r="56" spans="1:7" ht="15" customHeight="1">
      <c r="A56" s="297">
        <v>85</v>
      </c>
      <c r="B56" s="298">
        <v>72.25</v>
      </c>
      <c r="C56" s="299">
        <v>56.72</v>
      </c>
      <c r="D56" s="315"/>
      <c r="E56" s="315"/>
      <c r="F56" s="314">
        <f t="shared" si="0"/>
        <v>0</v>
      </c>
      <c r="G56" s="314">
        <f t="shared" si="1"/>
        <v>0</v>
      </c>
    </row>
    <row r="57" spans="1:7" ht="15" customHeight="1">
      <c r="A57" s="297">
        <v>90</v>
      </c>
      <c r="B57" s="298">
        <v>81</v>
      </c>
      <c r="C57" s="299">
        <v>63.59</v>
      </c>
      <c r="D57" s="315"/>
      <c r="E57" s="315"/>
      <c r="F57" s="314">
        <f t="shared" si="0"/>
        <v>0</v>
      </c>
      <c r="G57" s="314">
        <f t="shared" si="1"/>
        <v>0</v>
      </c>
    </row>
    <row r="58" spans="1:7" ht="15" customHeight="1">
      <c r="A58" s="297">
        <v>95</v>
      </c>
      <c r="B58" s="298">
        <v>90.25</v>
      </c>
      <c r="C58" s="299">
        <v>70.849999999999994</v>
      </c>
      <c r="D58" s="315"/>
      <c r="E58" s="315"/>
      <c r="F58" s="314">
        <f t="shared" si="0"/>
        <v>0</v>
      </c>
      <c r="G58" s="314">
        <f t="shared" si="1"/>
        <v>0</v>
      </c>
    </row>
    <row r="59" spans="1:7" ht="15" customHeight="1">
      <c r="A59" s="297">
        <v>100</v>
      </c>
      <c r="B59" s="298">
        <v>100</v>
      </c>
      <c r="C59" s="299">
        <v>78.5</v>
      </c>
      <c r="D59" s="315"/>
      <c r="E59" s="315"/>
      <c r="F59" s="314">
        <f t="shared" si="0"/>
        <v>0</v>
      </c>
      <c r="G59" s="314">
        <f t="shared" si="1"/>
        <v>0</v>
      </c>
    </row>
    <row r="60" spans="1:7">
      <c r="F60" s="303" t="s">
        <v>959</v>
      </c>
      <c r="G60" s="314">
        <f>SUM(G5:G59)</f>
        <v>0</v>
      </c>
    </row>
  </sheetData>
  <sheetProtection password="CC2F" sheet="1" objects="1" scenarios="1"/>
  <mergeCells count="3">
    <mergeCell ref="A1:G2"/>
    <mergeCell ref="B3:B4"/>
    <mergeCell ref="C3:C4"/>
  </mergeCells>
  <phoneticPr fontId="1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54"/>
  <sheetViews>
    <sheetView workbookViewId="0">
      <selection activeCell="H23" sqref="H23"/>
    </sheetView>
  </sheetViews>
  <sheetFormatPr defaultRowHeight="14.25"/>
  <cols>
    <col min="1" max="1" width="7.5" style="304" customWidth="1"/>
    <col min="2" max="7" width="9.625" style="304" customWidth="1"/>
    <col min="8" max="8" width="10.625" style="304" customWidth="1"/>
    <col min="9" max="9" width="9.875" style="304" customWidth="1"/>
    <col min="10" max="10" width="9.625" style="304" customWidth="1"/>
    <col min="11" max="11" width="9" style="304"/>
    <col min="12" max="16384" width="9" style="289"/>
  </cols>
  <sheetData>
    <row r="1" spans="1:11" ht="18" customHeight="1">
      <c r="A1" s="539" t="s">
        <v>960</v>
      </c>
      <c r="B1" s="540"/>
      <c r="C1" s="540"/>
      <c r="D1" s="540"/>
      <c r="E1" s="540"/>
      <c r="F1" s="540"/>
      <c r="G1" s="540"/>
      <c r="H1" s="540"/>
      <c r="I1" s="540"/>
      <c r="J1" s="540"/>
    </row>
    <row r="2" spans="1:11">
      <c r="A2" s="539"/>
      <c r="B2" s="540"/>
      <c r="C2" s="540"/>
      <c r="D2" s="540"/>
      <c r="E2" s="540"/>
      <c r="F2" s="540"/>
      <c r="G2" s="540"/>
      <c r="H2" s="540"/>
      <c r="I2" s="540"/>
      <c r="J2" s="540"/>
    </row>
    <row r="3" spans="1:11" ht="14.25" customHeight="1">
      <c r="A3" s="541" t="s">
        <v>961</v>
      </c>
      <c r="B3" s="543" t="s">
        <v>962</v>
      </c>
      <c r="C3" s="544"/>
      <c r="D3" s="543" t="s">
        <v>963</v>
      </c>
      <c r="E3" s="545"/>
      <c r="F3" s="351" t="s">
        <v>964</v>
      </c>
      <c r="G3" s="352" t="s">
        <v>965</v>
      </c>
      <c r="H3" s="353" t="s">
        <v>966</v>
      </c>
      <c r="I3" s="353" t="s">
        <v>967</v>
      </c>
      <c r="J3" s="352" t="s">
        <v>968</v>
      </c>
      <c r="K3" s="352" t="s">
        <v>968</v>
      </c>
    </row>
    <row r="4" spans="1:11" ht="15.75">
      <c r="A4" s="542"/>
      <c r="B4" s="354" t="s">
        <v>969</v>
      </c>
      <c r="C4" s="354" t="s">
        <v>970</v>
      </c>
      <c r="D4" s="354" t="s">
        <v>969</v>
      </c>
      <c r="E4" s="355" t="s">
        <v>970</v>
      </c>
      <c r="F4" s="356" t="s">
        <v>945</v>
      </c>
      <c r="G4" s="356" t="s">
        <v>971</v>
      </c>
      <c r="H4" s="357" t="s">
        <v>972</v>
      </c>
      <c r="I4" s="357" t="s">
        <v>972</v>
      </c>
      <c r="J4" s="356" t="s">
        <v>943</v>
      </c>
      <c r="K4" s="356" t="s">
        <v>943</v>
      </c>
    </row>
    <row r="5" spans="1:11">
      <c r="A5" s="358">
        <v>8</v>
      </c>
      <c r="B5" s="359" t="s">
        <v>973</v>
      </c>
      <c r="C5" s="359" t="s">
        <v>929</v>
      </c>
      <c r="D5" s="359">
        <v>0.435</v>
      </c>
      <c r="E5" s="360"/>
      <c r="F5" s="334"/>
      <c r="G5" s="361"/>
      <c r="H5" s="334">
        <f>D5*F5</f>
        <v>0</v>
      </c>
      <c r="I5" s="334">
        <f>E5*F5/1000</f>
        <v>0</v>
      </c>
      <c r="J5" s="301">
        <f>D5*G5/1000</f>
        <v>0</v>
      </c>
      <c r="K5" s="301">
        <f>E5*G5/1000</f>
        <v>0</v>
      </c>
    </row>
    <row r="6" spans="1:11">
      <c r="A6" s="358">
        <v>9</v>
      </c>
      <c r="B6" s="359" t="s">
        <v>974</v>
      </c>
      <c r="C6" s="359" t="s">
        <v>929</v>
      </c>
      <c r="D6" s="359">
        <v>0.55100000000000005</v>
      </c>
      <c r="E6" s="360"/>
      <c r="F6" s="334"/>
      <c r="G6" s="334"/>
      <c r="H6" s="334">
        <f t="shared" ref="H6:H43" si="0">D6*F6</f>
        <v>0</v>
      </c>
      <c r="I6" s="334">
        <f t="shared" ref="I6:I43" si="1">E6*F6/1000</f>
        <v>0</v>
      </c>
      <c r="J6" s="301">
        <f t="shared" ref="J6:J43" si="2">D6*G6/1000</f>
        <v>0</v>
      </c>
      <c r="K6" s="301">
        <f t="shared" ref="K6:K43" si="3">E6*G6/1000</f>
        <v>0</v>
      </c>
    </row>
    <row r="7" spans="1:11">
      <c r="A7" s="358">
        <v>10</v>
      </c>
      <c r="B7" s="359">
        <v>0.86599999999999999</v>
      </c>
      <c r="C7" s="359" t="s">
        <v>929</v>
      </c>
      <c r="D7" s="359">
        <v>0.68</v>
      </c>
      <c r="E7" s="360"/>
      <c r="F7" s="334"/>
      <c r="G7" s="334"/>
      <c r="H7" s="334">
        <f t="shared" si="0"/>
        <v>0</v>
      </c>
      <c r="I7" s="334">
        <f t="shared" si="1"/>
        <v>0</v>
      </c>
      <c r="J7" s="301">
        <f t="shared" si="2"/>
        <v>0</v>
      </c>
      <c r="K7" s="301">
        <f t="shared" si="3"/>
        <v>0</v>
      </c>
    </row>
    <row r="8" spans="1:11">
      <c r="A8" s="358">
        <v>11</v>
      </c>
      <c r="B8" s="359">
        <v>1.048</v>
      </c>
      <c r="C8" s="359" t="s">
        <v>929</v>
      </c>
      <c r="D8" s="359">
        <v>0.82299999999999995</v>
      </c>
      <c r="E8" s="360"/>
      <c r="F8" s="334"/>
      <c r="G8" s="334"/>
      <c r="H8" s="334">
        <f t="shared" si="0"/>
        <v>0</v>
      </c>
      <c r="I8" s="334">
        <f t="shared" si="1"/>
        <v>0</v>
      </c>
      <c r="J8" s="301">
        <f t="shared" si="2"/>
        <v>0</v>
      </c>
      <c r="K8" s="301">
        <f t="shared" si="3"/>
        <v>0</v>
      </c>
    </row>
    <row r="9" spans="1:11">
      <c r="A9" s="358">
        <v>12</v>
      </c>
      <c r="B9" s="359">
        <v>1.2470000000000001</v>
      </c>
      <c r="C9" s="359" t="s">
        <v>929</v>
      </c>
      <c r="D9" s="359">
        <v>0.97899999999999998</v>
      </c>
      <c r="E9" s="360"/>
      <c r="F9" s="334"/>
      <c r="G9" s="334"/>
      <c r="H9" s="334">
        <f t="shared" si="0"/>
        <v>0</v>
      </c>
      <c r="I9" s="334">
        <f t="shared" si="1"/>
        <v>0</v>
      </c>
      <c r="J9" s="301">
        <f t="shared" si="2"/>
        <v>0</v>
      </c>
      <c r="K9" s="301">
        <f t="shared" si="3"/>
        <v>0</v>
      </c>
    </row>
    <row r="10" spans="1:11">
      <c r="A10" s="358">
        <v>13</v>
      </c>
      <c r="B10" s="359">
        <v>1.464</v>
      </c>
      <c r="C10" s="359" t="s">
        <v>929</v>
      </c>
      <c r="D10" s="359">
        <v>1.1499999999999999</v>
      </c>
      <c r="E10" s="360"/>
      <c r="F10" s="334"/>
      <c r="G10" s="334"/>
      <c r="H10" s="334">
        <f t="shared" si="0"/>
        <v>0</v>
      </c>
      <c r="I10" s="334">
        <f t="shared" si="1"/>
        <v>0</v>
      </c>
      <c r="J10" s="301">
        <f t="shared" si="2"/>
        <v>0</v>
      </c>
      <c r="K10" s="301">
        <f t="shared" si="3"/>
        <v>0</v>
      </c>
    </row>
    <row r="11" spans="1:11">
      <c r="A11" s="358">
        <v>14</v>
      </c>
      <c r="B11" s="359">
        <v>1.6970000000000001</v>
      </c>
      <c r="C11" s="359" t="s">
        <v>929</v>
      </c>
      <c r="D11" s="359">
        <v>1.33</v>
      </c>
      <c r="E11" s="360"/>
      <c r="F11" s="334"/>
      <c r="G11" s="334"/>
      <c r="H11" s="334">
        <f t="shared" si="0"/>
        <v>0</v>
      </c>
      <c r="I11" s="334">
        <f t="shared" si="1"/>
        <v>0</v>
      </c>
      <c r="J11" s="301">
        <f t="shared" si="2"/>
        <v>0</v>
      </c>
      <c r="K11" s="301">
        <f t="shared" si="3"/>
        <v>0</v>
      </c>
    </row>
    <row r="12" spans="1:11">
      <c r="A12" s="358">
        <v>15</v>
      </c>
      <c r="B12" s="359">
        <v>1.9490000000000001</v>
      </c>
      <c r="C12" s="359" t="s">
        <v>929</v>
      </c>
      <c r="D12" s="359">
        <v>1.53</v>
      </c>
      <c r="E12" s="360"/>
      <c r="F12" s="334"/>
      <c r="G12" s="334"/>
      <c r="H12" s="334">
        <f t="shared" si="0"/>
        <v>0</v>
      </c>
      <c r="I12" s="334">
        <f t="shared" si="1"/>
        <v>0</v>
      </c>
      <c r="J12" s="301">
        <f t="shared" si="2"/>
        <v>0</v>
      </c>
      <c r="K12" s="301">
        <f t="shared" si="3"/>
        <v>0</v>
      </c>
    </row>
    <row r="13" spans="1:11">
      <c r="A13" s="358">
        <v>16</v>
      </c>
      <c r="B13" s="359">
        <v>2.2170000000000001</v>
      </c>
      <c r="C13" s="359">
        <v>2.12</v>
      </c>
      <c r="D13" s="359">
        <v>1.74</v>
      </c>
      <c r="E13" s="360">
        <v>1.66</v>
      </c>
      <c r="F13" s="334"/>
      <c r="G13" s="361"/>
      <c r="H13" s="334">
        <f t="shared" si="0"/>
        <v>0</v>
      </c>
      <c r="I13" s="334">
        <f t="shared" si="1"/>
        <v>0</v>
      </c>
      <c r="J13" s="301">
        <f t="shared" si="2"/>
        <v>0</v>
      </c>
      <c r="K13" s="301">
        <f t="shared" si="3"/>
        <v>0</v>
      </c>
    </row>
    <row r="14" spans="1:11">
      <c r="A14" s="358">
        <v>17</v>
      </c>
      <c r="B14" s="359">
        <v>2.5030000000000001</v>
      </c>
      <c r="C14" s="359" t="s">
        <v>929</v>
      </c>
      <c r="D14" s="359">
        <v>1.96</v>
      </c>
      <c r="E14" s="360"/>
      <c r="F14" s="334"/>
      <c r="G14" s="334"/>
      <c r="H14" s="334">
        <f t="shared" si="0"/>
        <v>0</v>
      </c>
      <c r="I14" s="334">
        <f t="shared" si="1"/>
        <v>0</v>
      </c>
      <c r="J14" s="301">
        <f t="shared" si="2"/>
        <v>0</v>
      </c>
      <c r="K14" s="301">
        <f t="shared" si="3"/>
        <v>0</v>
      </c>
    </row>
    <row r="15" spans="1:11">
      <c r="A15" s="358">
        <v>18</v>
      </c>
      <c r="B15" s="359">
        <v>2.8079999999999998</v>
      </c>
      <c r="C15" s="359">
        <v>2.6829999999999998</v>
      </c>
      <c r="D15" s="359">
        <v>2.2000000000000002</v>
      </c>
      <c r="E15" s="360">
        <v>2.16</v>
      </c>
      <c r="F15" s="334"/>
      <c r="G15" s="334"/>
      <c r="H15" s="334">
        <f t="shared" si="0"/>
        <v>0</v>
      </c>
      <c r="I15" s="334">
        <f t="shared" si="1"/>
        <v>0</v>
      </c>
      <c r="J15" s="301">
        <f t="shared" si="2"/>
        <v>0</v>
      </c>
      <c r="K15" s="301">
        <f t="shared" si="3"/>
        <v>0</v>
      </c>
    </row>
    <row r="16" spans="1:11">
      <c r="A16" s="358">
        <v>19</v>
      </c>
      <c r="B16" s="359">
        <v>3.1259999999999999</v>
      </c>
      <c r="C16" s="359" t="s">
        <v>929</v>
      </c>
      <c r="D16" s="359">
        <v>2.4500000000000002</v>
      </c>
      <c r="E16" s="360"/>
      <c r="F16" s="334"/>
      <c r="G16" s="334"/>
      <c r="H16" s="334">
        <f t="shared" si="0"/>
        <v>0</v>
      </c>
      <c r="I16" s="334">
        <f t="shared" si="1"/>
        <v>0</v>
      </c>
      <c r="J16" s="301">
        <f t="shared" si="2"/>
        <v>0</v>
      </c>
      <c r="K16" s="301">
        <f t="shared" si="3"/>
        <v>0</v>
      </c>
    </row>
    <row r="17" spans="1:11">
      <c r="A17" s="358">
        <v>20</v>
      </c>
      <c r="B17" s="359">
        <v>3.464</v>
      </c>
      <c r="C17" s="359">
        <v>3.3119999999999998</v>
      </c>
      <c r="D17" s="359">
        <v>2.72</v>
      </c>
      <c r="E17" s="360">
        <v>2.6</v>
      </c>
      <c r="F17" s="334"/>
      <c r="G17" s="334"/>
      <c r="H17" s="334">
        <f t="shared" si="0"/>
        <v>0</v>
      </c>
      <c r="I17" s="334">
        <f t="shared" si="1"/>
        <v>0</v>
      </c>
      <c r="J17" s="301">
        <f t="shared" si="2"/>
        <v>0</v>
      </c>
      <c r="K17" s="301">
        <f t="shared" si="3"/>
        <v>0</v>
      </c>
    </row>
    <row r="18" spans="1:11">
      <c r="A18" s="358">
        <v>21</v>
      </c>
      <c r="B18" s="359">
        <v>3.819</v>
      </c>
      <c r="C18" s="359" t="s">
        <v>929</v>
      </c>
      <c r="D18" s="359">
        <v>3</v>
      </c>
      <c r="E18" s="360"/>
      <c r="F18" s="334"/>
      <c r="G18" s="334"/>
      <c r="H18" s="334">
        <f t="shared" si="0"/>
        <v>0</v>
      </c>
      <c r="I18" s="334">
        <f t="shared" si="1"/>
        <v>0</v>
      </c>
      <c r="J18" s="301">
        <f t="shared" si="2"/>
        <v>0</v>
      </c>
      <c r="K18" s="301">
        <f t="shared" si="3"/>
        <v>0</v>
      </c>
    </row>
    <row r="19" spans="1:11">
      <c r="A19" s="358">
        <v>22</v>
      </c>
      <c r="B19" s="359">
        <v>4.1920000000000002</v>
      </c>
      <c r="C19" s="359">
        <v>4.0880000000000001</v>
      </c>
      <c r="D19" s="359">
        <v>3.29</v>
      </c>
      <c r="E19" s="360">
        <v>3.15</v>
      </c>
      <c r="F19" s="334"/>
      <c r="G19" s="334"/>
      <c r="H19" s="334">
        <f t="shared" si="0"/>
        <v>0</v>
      </c>
      <c r="I19" s="334">
        <f t="shared" si="1"/>
        <v>0</v>
      </c>
      <c r="J19" s="301">
        <f t="shared" si="2"/>
        <v>0</v>
      </c>
      <c r="K19" s="301">
        <f t="shared" si="3"/>
        <v>0</v>
      </c>
    </row>
    <row r="20" spans="1:11">
      <c r="A20" s="358">
        <v>23</v>
      </c>
      <c r="B20" s="359">
        <v>4.5810000000000004</v>
      </c>
      <c r="C20" s="359" t="s">
        <v>929</v>
      </c>
      <c r="D20" s="359">
        <v>3.6</v>
      </c>
      <c r="E20" s="360"/>
      <c r="F20" s="334"/>
      <c r="G20" s="334"/>
      <c r="H20" s="334">
        <f t="shared" si="0"/>
        <v>0</v>
      </c>
      <c r="I20" s="334">
        <f t="shared" si="1"/>
        <v>0</v>
      </c>
      <c r="J20" s="301">
        <f t="shared" si="2"/>
        <v>0</v>
      </c>
      <c r="K20" s="301">
        <f t="shared" si="3"/>
        <v>0</v>
      </c>
    </row>
    <row r="21" spans="1:11">
      <c r="A21" s="358">
        <v>24</v>
      </c>
      <c r="B21" s="359">
        <v>4.9880000000000004</v>
      </c>
      <c r="C21" s="359" t="s">
        <v>929</v>
      </c>
      <c r="D21" s="359">
        <v>3.92</v>
      </c>
      <c r="E21" s="360"/>
      <c r="F21" s="334"/>
      <c r="G21" s="334"/>
      <c r="H21" s="334">
        <f t="shared" si="0"/>
        <v>0</v>
      </c>
      <c r="I21" s="334">
        <f t="shared" si="1"/>
        <v>0</v>
      </c>
      <c r="J21" s="301">
        <f t="shared" si="2"/>
        <v>0</v>
      </c>
      <c r="K21" s="301">
        <f t="shared" si="3"/>
        <v>0</v>
      </c>
    </row>
    <row r="22" spans="1:11">
      <c r="A22" s="358">
        <v>25</v>
      </c>
      <c r="B22" s="359">
        <v>5.4130000000000003</v>
      </c>
      <c r="C22" s="359">
        <v>5.1749999999999998</v>
      </c>
      <c r="D22" s="359">
        <v>4.25</v>
      </c>
      <c r="E22" s="360">
        <v>4.0599999999999996</v>
      </c>
      <c r="F22" s="334"/>
      <c r="G22" s="334"/>
      <c r="H22" s="334">
        <f t="shared" si="0"/>
        <v>0</v>
      </c>
      <c r="I22" s="334">
        <f t="shared" si="1"/>
        <v>0</v>
      </c>
      <c r="J22" s="301">
        <f t="shared" si="2"/>
        <v>0</v>
      </c>
      <c r="K22" s="301">
        <f t="shared" si="3"/>
        <v>0</v>
      </c>
    </row>
    <row r="23" spans="1:11">
      <c r="A23" s="358">
        <v>26</v>
      </c>
      <c r="B23" s="359">
        <v>5.8540000000000001</v>
      </c>
      <c r="C23" s="359" t="s">
        <v>929</v>
      </c>
      <c r="D23" s="359">
        <v>4.5999999999999996</v>
      </c>
      <c r="E23" s="360"/>
      <c r="F23" s="334"/>
      <c r="G23" s="334"/>
      <c r="H23" s="334">
        <f t="shared" si="0"/>
        <v>0</v>
      </c>
      <c r="I23" s="334">
        <f t="shared" si="1"/>
        <v>0</v>
      </c>
      <c r="J23" s="301">
        <f t="shared" si="2"/>
        <v>0</v>
      </c>
      <c r="K23" s="301">
        <f t="shared" si="3"/>
        <v>0</v>
      </c>
    </row>
    <row r="24" spans="1:11">
      <c r="A24" s="358">
        <v>27</v>
      </c>
      <c r="B24" s="359">
        <v>6.3140000000000001</v>
      </c>
      <c r="C24" s="359" t="s">
        <v>929</v>
      </c>
      <c r="D24" s="359">
        <v>4.96</v>
      </c>
      <c r="E24" s="360"/>
      <c r="F24" s="334"/>
      <c r="G24" s="334"/>
      <c r="H24" s="334">
        <f t="shared" si="0"/>
        <v>0</v>
      </c>
      <c r="I24" s="334">
        <f t="shared" si="1"/>
        <v>0</v>
      </c>
      <c r="J24" s="301">
        <f t="shared" si="2"/>
        <v>0</v>
      </c>
      <c r="K24" s="301">
        <f t="shared" si="3"/>
        <v>0</v>
      </c>
    </row>
    <row r="25" spans="1:11">
      <c r="A25" s="358">
        <v>28</v>
      </c>
      <c r="B25" s="359">
        <v>6.79</v>
      </c>
      <c r="C25" s="359">
        <v>6.492</v>
      </c>
      <c r="D25" s="359">
        <v>5.33</v>
      </c>
      <c r="E25" s="360">
        <v>5.0999999999999996</v>
      </c>
      <c r="F25" s="334"/>
      <c r="G25" s="334"/>
      <c r="H25" s="334">
        <f t="shared" si="0"/>
        <v>0</v>
      </c>
      <c r="I25" s="334">
        <f t="shared" si="1"/>
        <v>0</v>
      </c>
      <c r="J25" s="301">
        <f t="shared" si="2"/>
        <v>0</v>
      </c>
      <c r="K25" s="301">
        <f t="shared" si="3"/>
        <v>0</v>
      </c>
    </row>
    <row r="26" spans="1:11">
      <c r="A26" s="358">
        <v>30</v>
      </c>
      <c r="B26" s="359">
        <v>7.7939999999999996</v>
      </c>
      <c r="C26" s="359">
        <v>7.452</v>
      </c>
      <c r="D26" s="359">
        <v>6.12</v>
      </c>
      <c r="E26" s="360">
        <v>5.85</v>
      </c>
      <c r="F26" s="334"/>
      <c r="G26" s="334"/>
      <c r="H26" s="334">
        <f t="shared" si="0"/>
        <v>0</v>
      </c>
      <c r="I26" s="334">
        <f t="shared" si="1"/>
        <v>0</v>
      </c>
      <c r="J26" s="301">
        <f t="shared" si="2"/>
        <v>0</v>
      </c>
      <c r="K26" s="301">
        <f t="shared" si="3"/>
        <v>0</v>
      </c>
    </row>
    <row r="27" spans="1:11">
      <c r="A27" s="358">
        <v>32</v>
      </c>
      <c r="B27" s="359">
        <v>8.8680000000000003</v>
      </c>
      <c r="C27" s="359">
        <v>8.4789999999999992</v>
      </c>
      <c r="D27" s="359">
        <v>6.96</v>
      </c>
      <c r="E27" s="360">
        <v>6.66</v>
      </c>
      <c r="F27" s="334"/>
      <c r="G27" s="334"/>
      <c r="H27" s="334">
        <f t="shared" si="0"/>
        <v>0</v>
      </c>
      <c r="I27" s="334">
        <f t="shared" si="1"/>
        <v>0</v>
      </c>
      <c r="J27" s="301">
        <f t="shared" si="2"/>
        <v>0</v>
      </c>
      <c r="K27" s="301">
        <f t="shared" si="3"/>
        <v>0</v>
      </c>
    </row>
    <row r="28" spans="1:11">
      <c r="A28" s="358">
        <v>34</v>
      </c>
      <c r="B28" s="359">
        <v>10.010999999999999</v>
      </c>
      <c r="C28" s="359">
        <v>9.5719999999999992</v>
      </c>
      <c r="D28" s="359">
        <v>7.86</v>
      </c>
      <c r="E28" s="360">
        <v>7.51</v>
      </c>
      <c r="F28" s="334"/>
      <c r="G28" s="334"/>
      <c r="H28" s="334">
        <f t="shared" si="0"/>
        <v>0</v>
      </c>
      <c r="I28" s="334">
        <f t="shared" si="1"/>
        <v>0</v>
      </c>
      <c r="J28" s="301">
        <f t="shared" si="2"/>
        <v>0</v>
      </c>
      <c r="K28" s="301">
        <f t="shared" si="3"/>
        <v>0</v>
      </c>
    </row>
    <row r="29" spans="1:11">
      <c r="A29" s="358">
        <v>36</v>
      </c>
      <c r="B29" s="359">
        <v>11.223000000000001</v>
      </c>
      <c r="C29" s="359">
        <v>10.731</v>
      </c>
      <c r="D29" s="359">
        <v>8.81</v>
      </c>
      <c r="E29" s="360">
        <v>8.42</v>
      </c>
      <c r="F29" s="334"/>
      <c r="G29" s="334"/>
      <c r="H29" s="334">
        <f t="shared" si="0"/>
        <v>0</v>
      </c>
      <c r="I29" s="334">
        <f t="shared" si="1"/>
        <v>0</v>
      </c>
      <c r="J29" s="301">
        <f t="shared" si="2"/>
        <v>0</v>
      </c>
      <c r="K29" s="301">
        <f t="shared" si="3"/>
        <v>0</v>
      </c>
    </row>
    <row r="30" spans="1:11">
      <c r="A30" s="358">
        <v>38</v>
      </c>
      <c r="B30" s="359">
        <v>12.505000000000001</v>
      </c>
      <c r="C30" s="359">
        <v>11.956</v>
      </c>
      <c r="D30" s="359">
        <v>9.82</v>
      </c>
      <c r="E30" s="360">
        <v>9.39</v>
      </c>
      <c r="F30" s="334"/>
      <c r="G30" s="334"/>
      <c r="H30" s="334">
        <f t="shared" si="0"/>
        <v>0</v>
      </c>
      <c r="I30" s="334">
        <f t="shared" si="1"/>
        <v>0</v>
      </c>
      <c r="J30" s="301">
        <f t="shared" si="2"/>
        <v>0</v>
      </c>
      <c r="K30" s="301">
        <f t="shared" si="3"/>
        <v>0</v>
      </c>
    </row>
    <row r="31" spans="1:11">
      <c r="A31" s="358">
        <v>40</v>
      </c>
      <c r="B31" s="359">
        <v>13.86</v>
      </c>
      <c r="C31" s="359">
        <v>13.25</v>
      </c>
      <c r="D31" s="359">
        <v>10.88</v>
      </c>
      <c r="E31" s="360">
        <v>10.4</v>
      </c>
      <c r="F31" s="334"/>
      <c r="G31" s="334"/>
      <c r="H31" s="334">
        <f t="shared" si="0"/>
        <v>0</v>
      </c>
      <c r="I31" s="334">
        <f t="shared" si="1"/>
        <v>0</v>
      </c>
      <c r="J31" s="301">
        <f t="shared" si="2"/>
        <v>0</v>
      </c>
      <c r="K31" s="301">
        <f t="shared" si="3"/>
        <v>0</v>
      </c>
    </row>
    <row r="32" spans="1:11">
      <c r="A32" s="358">
        <v>42</v>
      </c>
      <c r="B32" s="359">
        <v>15.28</v>
      </c>
      <c r="C32" s="359" t="s">
        <v>929</v>
      </c>
      <c r="D32" s="359">
        <v>11.99</v>
      </c>
      <c r="E32" s="360"/>
      <c r="F32" s="334"/>
      <c r="G32" s="334"/>
      <c r="H32" s="334">
        <f t="shared" si="0"/>
        <v>0</v>
      </c>
      <c r="I32" s="334">
        <f t="shared" si="1"/>
        <v>0</v>
      </c>
      <c r="J32" s="301">
        <f t="shared" si="2"/>
        <v>0</v>
      </c>
      <c r="K32" s="301">
        <f t="shared" si="3"/>
        <v>0</v>
      </c>
    </row>
    <row r="33" spans="1:11">
      <c r="A33" s="358">
        <v>45</v>
      </c>
      <c r="B33" s="359">
        <v>17.54</v>
      </c>
      <c r="C33" s="359" t="s">
        <v>929</v>
      </c>
      <c r="D33" s="359">
        <v>13.77</v>
      </c>
      <c r="E33" s="360"/>
      <c r="F33" s="334"/>
      <c r="G33" s="334"/>
      <c r="H33" s="334">
        <f t="shared" si="0"/>
        <v>0</v>
      </c>
      <c r="I33" s="334">
        <f t="shared" si="1"/>
        <v>0</v>
      </c>
      <c r="J33" s="301">
        <f t="shared" si="2"/>
        <v>0</v>
      </c>
      <c r="K33" s="301">
        <f t="shared" si="3"/>
        <v>0</v>
      </c>
    </row>
    <row r="34" spans="1:11">
      <c r="A34" s="358">
        <v>48</v>
      </c>
      <c r="B34" s="359">
        <v>19.95</v>
      </c>
      <c r="C34" s="359" t="s">
        <v>929</v>
      </c>
      <c r="D34" s="359">
        <v>15.66</v>
      </c>
      <c r="E34" s="360"/>
      <c r="F34" s="334"/>
      <c r="G34" s="334"/>
      <c r="H34" s="334">
        <f t="shared" si="0"/>
        <v>0</v>
      </c>
      <c r="I34" s="334">
        <f t="shared" si="1"/>
        <v>0</v>
      </c>
      <c r="J34" s="301">
        <f t="shared" si="2"/>
        <v>0</v>
      </c>
      <c r="K34" s="301">
        <f t="shared" si="3"/>
        <v>0</v>
      </c>
    </row>
    <row r="35" spans="1:11">
      <c r="A35" s="358">
        <v>50</v>
      </c>
      <c r="B35" s="359">
        <v>21.65</v>
      </c>
      <c r="C35" s="359" t="s">
        <v>929</v>
      </c>
      <c r="D35" s="359">
        <v>17</v>
      </c>
      <c r="E35" s="360"/>
      <c r="F35" s="334"/>
      <c r="G35" s="334"/>
      <c r="H35" s="334">
        <f t="shared" si="0"/>
        <v>0</v>
      </c>
      <c r="I35" s="334">
        <f t="shared" si="1"/>
        <v>0</v>
      </c>
      <c r="J35" s="301">
        <f t="shared" si="2"/>
        <v>0</v>
      </c>
      <c r="K35" s="301">
        <f t="shared" si="3"/>
        <v>0</v>
      </c>
    </row>
    <row r="36" spans="1:11">
      <c r="A36" s="358">
        <v>53</v>
      </c>
      <c r="B36" s="359">
        <v>24.33</v>
      </c>
      <c r="C36" s="359" t="s">
        <v>929</v>
      </c>
      <c r="D36" s="359">
        <v>19.100000000000001</v>
      </c>
      <c r="E36" s="360"/>
      <c r="F36" s="334"/>
      <c r="G36" s="334"/>
      <c r="H36" s="334">
        <f t="shared" si="0"/>
        <v>0</v>
      </c>
      <c r="I36" s="334">
        <f t="shared" si="1"/>
        <v>0</v>
      </c>
      <c r="J36" s="301">
        <f t="shared" si="2"/>
        <v>0</v>
      </c>
      <c r="K36" s="301">
        <f t="shared" si="3"/>
        <v>0</v>
      </c>
    </row>
    <row r="37" spans="1:11">
      <c r="A37" s="358">
        <v>56</v>
      </c>
      <c r="B37" s="359">
        <v>27.16</v>
      </c>
      <c r="C37" s="359" t="s">
        <v>929</v>
      </c>
      <c r="D37" s="359">
        <v>21.32</v>
      </c>
      <c r="E37" s="360"/>
      <c r="F37" s="334"/>
      <c r="G37" s="334"/>
      <c r="H37" s="334">
        <f t="shared" si="0"/>
        <v>0</v>
      </c>
      <c r="I37" s="334">
        <f t="shared" si="1"/>
        <v>0</v>
      </c>
      <c r="J37" s="301">
        <f t="shared" si="2"/>
        <v>0</v>
      </c>
      <c r="K37" s="301">
        <f t="shared" si="3"/>
        <v>0</v>
      </c>
    </row>
    <row r="38" spans="1:11">
      <c r="A38" s="358">
        <v>58</v>
      </c>
      <c r="B38" s="359">
        <v>29.13</v>
      </c>
      <c r="C38" s="359" t="s">
        <v>929</v>
      </c>
      <c r="D38" s="359">
        <v>22.87</v>
      </c>
      <c r="E38" s="360"/>
      <c r="F38" s="334"/>
      <c r="G38" s="334"/>
      <c r="H38" s="334">
        <f t="shared" si="0"/>
        <v>0</v>
      </c>
      <c r="I38" s="334">
        <f t="shared" si="1"/>
        <v>0</v>
      </c>
      <c r="J38" s="301">
        <f t="shared" si="2"/>
        <v>0</v>
      </c>
      <c r="K38" s="301">
        <f t="shared" si="3"/>
        <v>0</v>
      </c>
    </row>
    <row r="39" spans="1:11">
      <c r="A39" s="358">
        <v>60</v>
      </c>
      <c r="B39" s="359">
        <v>31.18</v>
      </c>
      <c r="C39" s="359" t="s">
        <v>929</v>
      </c>
      <c r="D39" s="359">
        <v>24.5</v>
      </c>
      <c r="E39" s="360"/>
      <c r="F39" s="334"/>
      <c r="G39" s="334"/>
      <c r="H39" s="334">
        <f t="shared" si="0"/>
        <v>0</v>
      </c>
      <c r="I39" s="334">
        <f t="shared" si="1"/>
        <v>0</v>
      </c>
      <c r="J39" s="301">
        <f t="shared" si="2"/>
        <v>0</v>
      </c>
      <c r="K39" s="301">
        <f t="shared" si="3"/>
        <v>0</v>
      </c>
    </row>
    <row r="40" spans="1:11">
      <c r="A40" s="358">
        <v>63</v>
      </c>
      <c r="B40" s="359">
        <v>34.369999999999997</v>
      </c>
      <c r="C40" s="359" t="s">
        <v>929</v>
      </c>
      <c r="D40" s="359">
        <v>26.98</v>
      </c>
      <c r="E40" s="360"/>
      <c r="F40" s="334"/>
      <c r="G40" s="334"/>
      <c r="H40" s="334">
        <f t="shared" si="0"/>
        <v>0</v>
      </c>
      <c r="I40" s="334">
        <f t="shared" si="1"/>
        <v>0</v>
      </c>
      <c r="J40" s="301">
        <f t="shared" si="2"/>
        <v>0</v>
      </c>
      <c r="K40" s="301">
        <f t="shared" si="3"/>
        <v>0</v>
      </c>
    </row>
    <row r="41" spans="1:11">
      <c r="A41" s="358">
        <v>65</v>
      </c>
      <c r="B41" s="359">
        <v>36.590000000000003</v>
      </c>
      <c r="C41" s="359" t="s">
        <v>929</v>
      </c>
      <c r="D41" s="359">
        <v>28.72</v>
      </c>
      <c r="E41" s="360"/>
      <c r="F41" s="334"/>
      <c r="G41" s="334"/>
      <c r="H41" s="334">
        <f t="shared" si="0"/>
        <v>0</v>
      </c>
      <c r="I41" s="334">
        <f t="shared" si="1"/>
        <v>0</v>
      </c>
      <c r="J41" s="301">
        <f t="shared" si="2"/>
        <v>0</v>
      </c>
      <c r="K41" s="301">
        <f t="shared" si="3"/>
        <v>0</v>
      </c>
    </row>
    <row r="42" spans="1:11">
      <c r="A42" s="358">
        <v>68</v>
      </c>
      <c r="B42" s="359">
        <v>40.04</v>
      </c>
      <c r="C42" s="359" t="s">
        <v>929</v>
      </c>
      <c r="D42" s="359">
        <v>31.43</v>
      </c>
      <c r="E42" s="360"/>
      <c r="F42" s="334"/>
      <c r="G42" s="334"/>
      <c r="H42" s="334">
        <f t="shared" si="0"/>
        <v>0</v>
      </c>
      <c r="I42" s="334">
        <f t="shared" si="1"/>
        <v>0</v>
      </c>
      <c r="J42" s="301">
        <f t="shared" si="2"/>
        <v>0</v>
      </c>
      <c r="K42" s="301">
        <f t="shared" si="3"/>
        <v>0</v>
      </c>
    </row>
    <row r="43" spans="1:11">
      <c r="A43" s="358">
        <v>70</v>
      </c>
      <c r="B43" s="359">
        <v>42.53</v>
      </c>
      <c r="C43" s="359" t="s">
        <v>929</v>
      </c>
      <c r="D43" s="359">
        <v>33.299999999999997</v>
      </c>
      <c r="E43" s="360"/>
      <c r="F43" s="334"/>
      <c r="G43" s="334"/>
      <c r="H43" s="334">
        <f t="shared" si="0"/>
        <v>0</v>
      </c>
      <c r="I43" s="334">
        <f t="shared" si="1"/>
        <v>0</v>
      </c>
      <c r="J43" s="301">
        <f t="shared" si="2"/>
        <v>0</v>
      </c>
      <c r="K43" s="301">
        <f t="shared" si="3"/>
        <v>0</v>
      </c>
    </row>
    <row r="44" spans="1:11">
      <c r="A44" s="546"/>
      <c r="B44" s="547"/>
      <c r="C44" s="547"/>
      <c r="D44" s="547"/>
      <c r="E44" s="548"/>
      <c r="I44" s="302" t="s">
        <v>947</v>
      </c>
      <c r="J44" s="301">
        <f>SUM(J5:J43)</f>
        <v>0</v>
      </c>
      <c r="K44" s="301">
        <f>SUM(K5:K43)</f>
        <v>0</v>
      </c>
    </row>
    <row r="45" spans="1:11">
      <c r="A45" s="536" t="s">
        <v>975</v>
      </c>
      <c r="B45" s="537"/>
      <c r="C45" s="537"/>
      <c r="D45" s="537"/>
      <c r="E45" s="538"/>
    </row>
    <row r="46" spans="1:11">
      <c r="A46" s="536" t="s">
        <v>976</v>
      </c>
      <c r="B46" s="537"/>
      <c r="C46" s="537"/>
      <c r="D46" s="537"/>
      <c r="E46" s="538"/>
    </row>
    <row r="47" spans="1:11">
      <c r="A47" s="549"/>
      <c r="B47" s="550"/>
      <c r="C47" s="550"/>
      <c r="D47" s="550"/>
      <c r="E47" s="551"/>
    </row>
    <row r="48" spans="1:11">
      <c r="A48" s="536" t="s">
        <v>977</v>
      </c>
      <c r="B48" s="537"/>
      <c r="C48" s="537"/>
      <c r="D48" s="537"/>
      <c r="E48" s="538"/>
    </row>
    <row r="49" spans="1:5">
      <c r="A49" s="549"/>
      <c r="B49" s="550"/>
      <c r="C49" s="550"/>
      <c r="D49" s="550"/>
      <c r="E49" s="551"/>
    </row>
    <row r="50" spans="1:5">
      <c r="A50" s="555" t="s">
        <v>978</v>
      </c>
      <c r="B50" s="556"/>
      <c r="C50" s="556"/>
      <c r="D50" s="556"/>
      <c r="E50" s="557"/>
    </row>
    <row r="51" spans="1:5">
      <c r="A51" s="549"/>
      <c r="B51" s="550"/>
      <c r="C51" s="550"/>
      <c r="D51" s="550"/>
      <c r="E51" s="551"/>
    </row>
    <row r="52" spans="1:5">
      <c r="A52" s="536" t="s">
        <v>979</v>
      </c>
      <c r="B52" s="537"/>
      <c r="C52" s="537"/>
      <c r="D52" s="537"/>
      <c r="E52" s="538"/>
    </row>
    <row r="53" spans="1:5">
      <c r="A53" s="549"/>
      <c r="B53" s="550"/>
      <c r="C53" s="550"/>
      <c r="D53" s="550"/>
      <c r="E53" s="551"/>
    </row>
    <row r="54" spans="1:5">
      <c r="A54" s="552" t="s">
        <v>980</v>
      </c>
      <c r="B54" s="553"/>
      <c r="C54" s="553"/>
      <c r="D54" s="553"/>
      <c r="E54" s="554"/>
    </row>
  </sheetData>
  <sheetProtection password="CC2F" sheet="1" objects="1" scenarios="1"/>
  <mergeCells count="15">
    <mergeCell ref="A52:E52"/>
    <mergeCell ref="A53:E53"/>
    <mergeCell ref="A54:E54"/>
    <mergeCell ref="A46:E46"/>
    <mergeCell ref="A47:E47"/>
    <mergeCell ref="A48:E48"/>
    <mergeCell ref="A49:E49"/>
    <mergeCell ref="A50:E50"/>
    <mergeCell ref="A51:E51"/>
    <mergeCell ref="A45:E45"/>
    <mergeCell ref="A1:J2"/>
    <mergeCell ref="A3:A4"/>
    <mergeCell ref="B3:C3"/>
    <mergeCell ref="D3:E3"/>
    <mergeCell ref="A44:E44"/>
  </mergeCells>
  <phoneticPr fontId="1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G21"/>
  <sheetViews>
    <sheetView workbookViewId="0">
      <pane ySplit="4" topLeftCell="A5" activePane="bottomLeft" state="frozenSplit"/>
      <selection activeCell="H23" sqref="H23"/>
      <selection pane="bottomLeft" activeCell="H23" sqref="H23"/>
    </sheetView>
  </sheetViews>
  <sheetFormatPr defaultRowHeight="14.25"/>
  <cols>
    <col min="1" max="3" width="10.625" style="289" customWidth="1"/>
    <col min="4" max="7" width="10.625" style="304" customWidth="1"/>
    <col min="8" max="16384" width="9" style="289"/>
  </cols>
  <sheetData>
    <row r="1" spans="1:7" ht="14.25" customHeight="1">
      <c r="A1" s="519" t="s">
        <v>981</v>
      </c>
      <c r="B1" s="519"/>
      <c r="C1" s="519"/>
      <c r="D1" s="519"/>
      <c r="E1" s="519"/>
      <c r="F1" s="519"/>
      <c r="G1" s="519"/>
    </row>
    <row r="2" spans="1:7">
      <c r="A2" s="558"/>
      <c r="B2" s="558"/>
      <c r="C2" s="558"/>
      <c r="D2" s="558"/>
      <c r="E2" s="558"/>
      <c r="F2" s="558"/>
      <c r="G2" s="558"/>
    </row>
    <row r="3" spans="1:7" ht="15.95" customHeight="1">
      <c r="A3" s="362" t="s">
        <v>982</v>
      </c>
      <c r="B3" s="362" t="s">
        <v>983</v>
      </c>
      <c r="C3" s="362" t="s">
        <v>984</v>
      </c>
      <c r="D3" s="363" t="s">
        <v>985</v>
      </c>
      <c r="E3" s="364" t="s">
        <v>986</v>
      </c>
      <c r="F3" s="364" t="s">
        <v>987</v>
      </c>
      <c r="G3" s="364" t="s">
        <v>988</v>
      </c>
    </row>
    <row r="4" spans="1:7" ht="15.95" customHeight="1">
      <c r="A4" s="365" t="s">
        <v>989</v>
      </c>
      <c r="B4" s="365" t="s">
        <v>990</v>
      </c>
      <c r="C4" s="365" t="s">
        <v>991</v>
      </c>
      <c r="D4" s="366" t="s">
        <v>992</v>
      </c>
      <c r="E4" s="367" t="s">
        <v>956</v>
      </c>
      <c r="F4" s="368" t="s">
        <v>993</v>
      </c>
      <c r="G4" s="367" t="s">
        <v>958</v>
      </c>
    </row>
    <row r="5" spans="1:7" ht="18" customHeight="1">
      <c r="A5" s="369">
        <v>6</v>
      </c>
      <c r="B5" s="370">
        <v>0.28299999999999997</v>
      </c>
      <c r="C5" s="371">
        <v>0.222</v>
      </c>
      <c r="D5" s="372"/>
      <c r="E5" s="372"/>
      <c r="F5" s="301">
        <f>C5*D5</f>
        <v>0</v>
      </c>
      <c r="G5" s="301">
        <f>C5*E5/1000</f>
        <v>0</v>
      </c>
    </row>
    <row r="6" spans="1:7" ht="18" customHeight="1">
      <c r="A6" s="297">
        <v>7</v>
      </c>
      <c r="B6" s="298">
        <v>0.38500000000000001</v>
      </c>
      <c r="C6" s="299">
        <v>0.30199999999999999</v>
      </c>
      <c r="D6" s="372"/>
      <c r="E6" s="372"/>
      <c r="F6" s="301">
        <f t="shared" ref="F6:F20" si="0">C6*D6</f>
        <v>0</v>
      </c>
      <c r="G6" s="301">
        <f t="shared" ref="G6:G20" si="1">C6*E6/1000</f>
        <v>0</v>
      </c>
    </row>
    <row r="7" spans="1:7" ht="18" customHeight="1">
      <c r="A7" s="297">
        <v>8</v>
      </c>
      <c r="B7" s="298">
        <v>0.503</v>
      </c>
      <c r="C7" s="299">
        <v>0.39500000000000002</v>
      </c>
      <c r="D7" s="372"/>
      <c r="E7" s="372"/>
      <c r="F7" s="301">
        <f t="shared" si="0"/>
        <v>0</v>
      </c>
      <c r="G7" s="301">
        <f t="shared" si="1"/>
        <v>0</v>
      </c>
    </row>
    <row r="8" spans="1:7" ht="18" customHeight="1">
      <c r="A8" s="297">
        <v>9</v>
      </c>
      <c r="B8" s="298">
        <v>0.63600000000000001</v>
      </c>
      <c r="C8" s="299">
        <v>0.5</v>
      </c>
      <c r="D8" s="372"/>
      <c r="E8" s="372"/>
      <c r="F8" s="301">
        <f t="shared" si="0"/>
        <v>0</v>
      </c>
      <c r="G8" s="301">
        <f t="shared" si="1"/>
        <v>0</v>
      </c>
    </row>
    <row r="9" spans="1:7" ht="18" customHeight="1">
      <c r="A9" s="297">
        <v>10</v>
      </c>
      <c r="B9" s="298">
        <v>0.79</v>
      </c>
      <c r="C9" s="299">
        <v>0.62</v>
      </c>
      <c r="D9" s="372"/>
      <c r="E9" s="372"/>
      <c r="F9" s="301">
        <f t="shared" si="0"/>
        <v>0</v>
      </c>
      <c r="G9" s="301">
        <f t="shared" si="1"/>
        <v>0</v>
      </c>
    </row>
    <row r="10" spans="1:7" ht="18" customHeight="1">
      <c r="A10" s="297">
        <v>12</v>
      </c>
      <c r="B10" s="298">
        <v>1.1299999999999999</v>
      </c>
      <c r="C10" s="299">
        <v>0.89</v>
      </c>
      <c r="D10" s="372"/>
      <c r="E10" s="372"/>
      <c r="F10" s="301">
        <f t="shared" si="0"/>
        <v>0</v>
      </c>
      <c r="G10" s="301">
        <f t="shared" si="1"/>
        <v>0</v>
      </c>
    </row>
    <row r="11" spans="1:7" ht="18" customHeight="1">
      <c r="A11" s="297">
        <v>14</v>
      </c>
      <c r="B11" s="298">
        <v>1.54</v>
      </c>
      <c r="C11" s="299">
        <v>1.21</v>
      </c>
      <c r="D11" s="372"/>
      <c r="E11" s="372"/>
      <c r="F11" s="301">
        <f t="shared" si="0"/>
        <v>0</v>
      </c>
      <c r="G11" s="301">
        <f t="shared" si="1"/>
        <v>0</v>
      </c>
    </row>
    <row r="12" spans="1:7" ht="18" customHeight="1">
      <c r="A12" s="297">
        <v>16</v>
      </c>
      <c r="B12" s="298">
        <v>2.0099999999999998</v>
      </c>
      <c r="C12" s="299">
        <v>1.58</v>
      </c>
      <c r="D12" s="372"/>
      <c r="E12" s="372"/>
      <c r="F12" s="301">
        <f t="shared" si="0"/>
        <v>0</v>
      </c>
      <c r="G12" s="301">
        <f t="shared" si="1"/>
        <v>0</v>
      </c>
    </row>
    <row r="13" spans="1:7" ht="18" customHeight="1">
      <c r="A13" s="297">
        <v>18</v>
      </c>
      <c r="B13" s="298">
        <v>2.5499999999999998</v>
      </c>
      <c r="C13" s="299">
        <v>2</v>
      </c>
      <c r="D13" s="372"/>
      <c r="E13" s="372"/>
      <c r="F13" s="301">
        <f t="shared" si="0"/>
        <v>0</v>
      </c>
      <c r="G13" s="301">
        <f t="shared" si="1"/>
        <v>0</v>
      </c>
    </row>
    <row r="14" spans="1:7" ht="18" customHeight="1">
      <c r="A14" s="297">
        <v>20</v>
      </c>
      <c r="B14" s="298">
        <v>3.14</v>
      </c>
      <c r="C14" s="299">
        <v>2.4700000000000002</v>
      </c>
      <c r="D14" s="372"/>
      <c r="E14" s="372"/>
      <c r="F14" s="301">
        <f t="shared" si="0"/>
        <v>0</v>
      </c>
      <c r="G14" s="301">
        <f t="shared" si="1"/>
        <v>0</v>
      </c>
    </row>
    <row r="15" spans="1:7" ht="18" customHeight="1">
      <c r="A15" s="297">
        <v>22</v>
      </c>
      <c r="B15" s="298">
        <v>3.8</v>
      </c>
      <c r="C15" s="299">
        <v>2.98</v>
      </c>
      <c r="D15" s="372"/>
      <c r="E15" s="372"/>
      <c r="F15" s="301">
        <f t="shared" si="0"/>
        <v>0</v>
      </c>
      <c r="G15" s="301">
        <f t="shared" si="1"/>
        <v>0</v>
      </c>
    </row>
    <row r="16" spans="1:7" ht="18" customHeight="1">
      <c r="A16" s="297">
        <v>25</v>
      </c>
      <c r="B16" s="298">
        <v>4.91</v>
      </c>
      <c r="C16" s="299">
        <v>3.85</v>
      </c>
      <c r="D16" s="372"/>
      <c r="E16" s="372"/>
      <c r="F16" s="301">
        <f t="shared" si="0"/>
        <v>0</v>
      </c>
      <c r="G16" s="301">
        <f t="shared" si="1"/>
        <v>0</v>
      </c>
    </row>
    <row r="17" spans="1:7" ht="18" customHeight="1">
      <c r="A17" s="297">
        <v>28</v>
      </c>
      <c r="B17" s="298">
        <v>6.16</v>
      </c>
      <c r="C17" s="299">
        <v>4.83</v>
      </c>
      <c r="D17" s="372"/>
      <c r="E17" s="372"/>
      <c r="F17" s="301">
        <f t="shared" si="0"/>
        <v>0</v>
      </c>
      <c r="G17" s="301">
        <f t="shared" si="1"/>
        <v>0</v>
      </c>
    </row>
    <row r="18" spans="1:7" ht="18" customHeight="1">
      <c r="A18" s="297">
        <v>32</v>
      </c>
      <c r="B18" s="298">
        <v>8.0399999999999991</v>
      </c>
      <c r="C18" s="299">
        <v>6.31</v>
      </c>
      <c r="D18" s="372"/>
      <c r="E18" s="372"/>
      <c r="F18" s="301">
        <f t="shared" si="0"/>
        <v>0</v>
      </c>
      <c r="G18" s="301">
        <f t="shared" si="1"/>
        <v>0</v>
      </c>
    </row>
    <row r="19" spans="1:7" ht="18" customHeight="1">
      <c r="A19" s="297">
        <v>36</v>
      </c>
      <c r="B19" s="298">
        <v>10.18</v>
      </c>
      <c r="C19" s="299">
        <v>7.99</v>
      </c>
      <c r="D19" s="372"/>
      <c r="E19" s="372"/>
      <c r="F19" s="301">
        <f t="shared" si="0"/>
        <v>0</v>
      </c>
      <c r="G19" s="301">
        <f t="shared" si="1"/>
        <v>0</v>
      </c>
    </row>
    <row r="20" spans="1:7" ht="18" customHeight="1">
      <c r="A20" s="297">
        <v>40</v>
      </c>
      <c r="B20" s="298">
        <v>12.57</v>
      </c>
      <c r="C20" s="299">
        <v>9.8699999999999992</v>
      </c>
      <c r="D20" s="372"/>
      <c r="E20" s="372"/>
      <c r="F20" s="301">
        <f t="shared" si="0"/>
        <v>0</v>
      </c>
      <c r="G20" s="301">
        <f t="shared" si="1"/>
        <v>0</v>
      </c>
    </row>
    <row r="21" spans="1:7" ht="18" customHeight="1">
      <c r="A21" s="518"/>
      <c r="B21" s="518"/>
      <c r="C21" s="518"/>
      <c r="F21" s="302" t="s">
        <v>959</v>
      </c>
      <c r="G21" s="301">
        <f>SUM(G5:G20)</f>
        <v>0</v>
      </c>
    </row>
  </sheetData>
  <sheetProtection password="CC2F" sheet="1" objects="1" scenarios="1"/>
  <mergeCells count="2">
    <mergeCell ref="A1:G2"/>
    <mergeCell ref="A21:C2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18"/>
  <sheetViews>
    <sheetView workbookViewId="0">
      <selection activeCell="H37" sqref="H37"/>
    </sheetView>
  </sheetViews>
  <sheetFormatPr defaultRowHeight="14.25"/>
  <cols>
    <col min="1" max="1" width="11.125" style="289" customWidth="1"/>
    <col min="2" max="2" width="9.875" style="289" customWidth="1"/>
    <col min="3" max="3" width="9" style="289"/>
    <col min="4" max="4" width="9.5" style="289" customWidth="1"/>
    <col min="5" max="16384" width="9" style="289"/>
  </cols>
  <sheetData>
    <row r="1" spans="1:9" ht="14.25" customHeight="1">
      <c r="A1" s="519" t="s">
        <v>998</v>
      </c>
      <c r="B1" s="519"/>
      <c r="C1" s="519"/>
      <c r="D1" s="519"/>
      <c r="E1" s="519"/>
      <c r="F1" s="519"/>
      <c r="G1" s="519"/>
      <c r="H1" s="519"/>
      <c r="I1" s="519"/>
    </row>
    <row r="2" spans="1:9">
      <c r="A2" s="519"/>
      <c r="B2" s="519"/>
      <c r="C2" s="519"/>
      <c r="D2" s="519"/>
      <c r="E2" s="519"/>
      <c r="F2" s="519"/>
      <c r="G2" s="519"/>
      <c r="H2" s="519"/>
      <c r="I2" s="519"/>
    </row>
    <row r="3" spans="1:9" ht="21" customHeight="1">
      <c r="A3" s="560" t="s">
        <v>999</v>
      </c>
      <c r="B3" s="560"/>
      <c r="C3" s="560"/>
      <c r="D3" s="560"/>
      <c r="E3" s="560"/>
      <c r="F3" s="560"/>
      <c r="G3" s="560"/>
      <c r="H3" s="560"/>
      <c r="I3" s="560"/>
    </row>
    <row r="4" spans="1:9" ht="20.100000000000001" customHeight="1">
      <c r="A4" s="561" t="s">
        <v>1000</v>
      </c>
      <c r="B4" s="563" t="s">
        <v>1001</v>
      </c>
      <c r="C4" s="564"/>
      <c r="D4" s="565" t="s">
        <v>1002</v>
      </c>
      <c r="E4" s="566"/>
      <c r="F4" s="373" t="s">
        <v>1003</v>
      </c>
      <c r="G4" s="374" t="s">
        <v>1004</v>
      </c>
      <c r="H4" s="374" t="s">
        <v>1003</v>
      </c>
      <c r="I4" s="374" t="s">
        <v>1005</v>
      </c>
    </row>
    <row r="5" spans="1:9" ht="20.100000000000001" customHeight="1">
      <c r="A5" s="562"/>
      <c r="B5" s="375" t="s">
        <v>1006</v>
      </c>
      <c r="C5" s="375" t="s">
        <v>1007</v>
      </c>
      <c r="D5" s="375" t="s">
        <v>1006</v>
      </c>
      <c r="E5" s="375" t="s">
        <v>1007</v>
      </c>
      <c r="F5" s="376" t="s">
        <v>1008</v>
      </c>
      <c r="G5" s="376" t="s">
        <v>1009</v>
      </c>
      <c r="H5" s="377" t="s">
        <v>1010</v>
      </c>
      <c r="I5" s="376" t="s">
        <v>1011</v>
      </c>
    </row>
    <row r="6" spans="1:9" ht="20.100000000000001" customHeight="1">
      <c r="A6" s="378" t="s">
        <v>1012</v>
      </c>
      <c r="B6" s="379" t="s">
        <v>1013</v>
      </c>
      <c r="C6" s="379" t="s">
        <v>1012</v>
      </c>
      <c r="D6" s="379" t="s">
        <v>1014</v>
      </c>
      <c r="E6" s="379" t="s">
        <v>1015</v>
      </c>
      <c r="F6" s="380"/>
      <c r="G6" s="380"/>
      <c r="H6" s="381"/>
      <c r="I6" s="380"/>
    </row>
    <row r="7" spans="1:9" ht="20.100000000000001" customHeight="1">
      <c r="A7" s="378" t="s">
        <v>1016</v>
      </c>
      <c r="B7" s="379" t="s">
        <v>1013</v>
      </c>
      <c r="C7" s="379" t="s">
        <v>1012</v>
      </c>
      <c r="D7" s="379" t="s">
        <v>1017</v>
      </c>
      <c r="E7" s="379" t="s">
        <v>1018</v>
      </c>
      <c r="F7" s="380"/>
      <c r="G7" s="380"/>
      <c r="H7" s="381"/>
      <c r="I7" s="380"/>
    </row>
    <row r="8" spans="1:9" ht="20.100000000000001" customHeight="1">
      <c r="A8" s="378" t="s">
        <v>1019</v>
      </c>
      <c r="B8" s="379" t="s">
        <v>1013</v>
      </c>
      <c r="C8" s="379" t="s">
        <v>1012</v>
      </c>
      <c r="D8" s="379" t="s">
        <v>1020</v>
      </c>
      <c r="E8" s="379" t="s">
        <v>1021</v>
      </c>
      <c r="F8" s="380"/>
      <c r="G8" s="380"/>
      <c r="H8" s="381"/>
      <c r="I8" s="380"/>
    </row>
    <row r="9" spans="1:9" ht="20.100000000000001" customHeight="1">
      <c r="A9" s="378" t="s">
        <v>1022</v>
      </c>
      <c r="B9" s="379" t="s">
        <v>1013</v>
      </c>
      <c r="C9" s="379" t="s">
        <v>1012</v>
      </c>
      <c r="D9" s="379" t="s">
        <v>1023</v>
      </c>
      <c r="E9" s="379" t="s">
        <v>1024</v>
      </c>
      <c r="F9" s="380"/>
      <c r="G9" s="380"/>
      <c r="H9" s="381"/>
      <c r="I9" s="380"/>
    </row>
    <row r="10" spans="1:9" ht="20.100000000000001" customHeight="1">
      <c r="A10" s="382" t="s">
        <v>1025</v>
      </c>
      <c r="B10" s="383" t="s">
        <v>1013</v>
      </c>
      <c r="C10" s="383" t="s">
        <v>1012</v>
      </c>
      <c r="D10" s="383" t="s">
        <v>1026</v>
      </c>
      <c r="E10" s="383" t="s">
        <v>1027</v>
      </c>
      <c r="F10" s="380"/>
      <c r="G10" s="380"/>
      <c r="H10" s="381"/>
      <c r="I10" s="380"/>
    </row>
    <row r="11" spans="1:9" ht="20.100000000000001" customHeight="1">
      <c r="A11" s="384" t="s">
        <v>1028</v>
      </c>
      <c r="B11" s="379" t="s">
        <v>1029</v>
      </c>
      <c r="C11" s="379" t="s">
        <v>1012</v>
      </c>
      <c r="D11" s="379" t="s">
        <v>1030</v>
      </c>
      <c r="E11" s="379" t="s">
        <v>1030</v>
      </c>
      <c r="F11" s="380"/>
      <c r="G11" s="380"/>
      <c r="H11" s="381"/>
      <c r="I11" s="380"/>
    </row>
    <row r="12" spans="1:9" ht="20.100000000000001" customHeight="1">
      <c r="A12" s="384" t="s">
        <v>1031</v>
      </c>
      <c r="B12" s="379" t="s">
        <v>1029</v>
      </c>
      <c r="C12" s="379" t="s">
        <v>1012</v>
      </c>
      <c r="D12" s="379" t="s">
        <v>1032</v>
      </c>
      <c r="E12" s="379" t="s">
        <v>1032</v>
      </c>
      <c r="F12" s="380"/>
      <c r="G12" s="380"/>
      <c r="H12" s="381"/>
      <c r="I12" s="380"/>
    </row>
    <row r="13" spans="1:9" ht="20.100000000000001" customHeight="1">
      <c r="A13" s="384" t="s">
        <v>1033</v>
      </c>
      <c r="B13" s="379" t="s">
        <v>1029</v>
      </c>
      <c r="C13" s="379" t="s">
        <v>1012</v>
      </c>
      <c r="D13" s="379" t="s">
        <v>1034</v>
      </c>
      <c r="E13" s="379" t="s">
        <v>1034</v>
      </c>
      <c r="F13" s="380"/>
      <c r="G13" s="380"/>
      <c r="H13" s="381"/>
      <c r="I13" s="380"/>
    </row>
    <row r="14" spans="1:9" ht="20.100000000000001" customHeight="1">
      <c r="A14" s="384" t="s">
        <v>1035</v>
      </c>
      <c r="B14" s="379" t="s">
        <v>1036</v>
      </c>
      <c r="C14" s="379" t="s">
        <v>1012</v>
      </c>
      <c r="D14" s="379" t="s">
        <v>1037</v>
      </c>
      <c r="E14" s="379" t="s">
        <v>1038</v>
      </c>
      <c r="F14" s="380"/>
      <c r="G14" s="380"/>
      <c r="H14" s="381"/>
      <c r="I14" s="380"/>
    </row>
    <row r="15" spans="1:9" ht="20.100000000000001" customHeight="1">
      <c r="A15" s="385" t="s">
        <v>1039</v>
      </c>
      <c r="B15" s="383" t="s">
        <v>1036</v>
      </c>
      <c r="C15" s="383" t="s">
        <v>1012</v>
      </c>
      <c r="D15" s="383" t="s">
        <v>1040</v>
      </c>
      <c r="E15" s="383" t="s">
        <v>1041</v>
      </c>
      <c r="F15" s="380"/>
      <c r="G15" s="380"/>
      <c r="H15" s="381"/>
      <c r="I15" s="380"/>
    </row>
    <row r="16" spans="1:9" ht="20.100000000000001" customHeight="1">
      <c r="A16" s="567" t="s">
        <v>1042</v>
      </c>
      <c r="B16" s="567"/>
      <c r="C16" s="567"/>
      <c r="D16" s="567"/>
      <c r="E16" s="567"/>
    </row>
    <row r="17" spans="1:5" ht="20.100000000000001" customHeight="1">
      <c r="A17" s="559" t="s">
        <v>1043</v>
      </c>
      <c r="B17" s="559"/>
      <c r="C17" s="559"/>
      <c r="D17" s="559"/>
      <c r="E17" s="559"/>
    </row>
    <row r="18" spans="1:5" ht="20.100000000000001" customHeight="1">
      <c r="A18" s="559" t="s">
        <v>1044</v>
      </c>
      <c r="B18" s="559"/>
      <c r="C18" s="559"/>
      <c r="D18" s="559"/>
      <c r="E18" s="559"/>
    </row>
  </sheetData>
  <mergeCells count="8">
    <mergeCell ref="A17:E17"/>
    <mergeCell ref="A18:E18"/>
    <mergeCell ref="A1:I2"/>
    <mergeCell ref="A3:I3"/>
    <mergeCell ref="A4:A5"/>
    <mergeCell ref="B4:C4"/>
    <mergeCell ref="D4:E4"/>
    <mergeCell ref="A16:E16"/>
  </mergeCells>
  <phoneticPr fontId="1" type="noConversion"/>
  <pageMargins left="0.75" right="0.75" top="1" bottom="1" header="0.5" footer="0.5"/>
  <pageSetup paperSize="9" orientation="portrait" horizontalDpi="180" verticalDpi="18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G101"/>
  <sheetViews>
    <sheetView workbookViewId="0">
      <selection activeCell="H23" sqref="H23"/>
    </sheetView>
  </sheetViews>
  <sheetFormatPr defaultRowHeight="14.25"/>
  <cols>
    <col min="1" max="1" width="9" style="398"/>
    <col min="2" max="2" width="10.125" style="386" customWidth="1"/>
    <col min="3" max="3" width="9.75" style="386" customWidth="1"/>
    <col min="4" max="5" width="9" style="386"/>
    <col min="6" max="7" width="9" style="387"/>
    <col min="8" max="16384" width="9" style="386"/>
  </cols>
  <sheetData>
    <row r="1" spans="1:7">
      <c r="A1" s="568" t="s">
        <v>1045</v>
      </c>
      <c r="B1" s="568"/>
      <c r="C1" s="568"/>
      <c r="D1" s="568"/>
      <c r="E1" s="568"/>
      <c r="F1" s="568"/>
      <c r="G1" s="568"/>
    </row>
    <row r="2" spans="1:7">
      <c r="A2" s="568"/>
      <c r="B2" s="568"/>
      <c r="C2" s="568"/>
      <c r="D2" s="568"/>
      <c r="E2" s="568"/>
      <c r="F2" s="568"/>
      <c r="G2" s="568"/>
    </row>
    <row r="3" spans="1:7">
      <c r="A3" s="569" t="s">
        <v>1046</v>
      </c>
      <c r="B3" s="569"/>
      <c r="C3" s="569"/>
    </row>
    <row r="4" spans="1:7" ht="14.25" customHeight="1">
      <c r="A4" s="570" t="s">
        <v>1047</v>
      </c>
      <c r="B4" s="572" t="s">
        <v>1048</v>
      </c>
      <c r="C4" s="572" t="s">
        <v>1049</v>
      </c>
      <c r="D4" s="388" t="s">
        <v>1050</v>
      </c>
      <c r="E4" s="389" t="s">
        <v>994</v>
      </c>
      <c r="F4" s="389" t="s">
        <v>1050</v>
      </c>
      <c r="G4" s="389" t="s">
        <v>995</v>
      </c>
    </row>
    <row r="5" spans="1:7" ht="15.75">
      <c r="A5" s="571"/>
      <c r="B5" s="573"/>
      <c r="C5" s="573"/>
      <c r="D5" s="390" t="s">
        <v>1051</v>
      </c>
      <c r="E5" s="390" t="s">
        <v>996</v>
      </c>
      <c r="F5" s="391" t="s">
        <v>1052</v>
      </c>
      <c r="G5" s="390" t="s">
        <v>997</v>
      </c>
    </row>
    <row r="6" spans="1:7" ht="20.100000000000001" customHeight="1">
      <c r="A6" s="392">
        <v>20</v>
      </c>
      <c r="B6" s="393" t="s">
        <v>1053</v>
      </c>
      <c r="C6" s="393" t="s">
        <v>1029</v>
      </c>
      <c r="D6" s="394"/>
      <c r="E6" s="394"/>
      <c r="F6" s="395">
        <f>C6*D6</f>
        <v>0</v>
      </c>
      <c r="G6" s="396">
        <f>C6*E6</f>
        <v>0</v>
      </c>
    </row>
    <row r="7" spans="1:7" ht="20.100000000000001" customHeight="1">
      <c r="A7" s="392"/>
      <c r="B7" s="393" t="s">
        <v>1054</v>
      </c>
      <c r="C7" s="393" t="s">
        <v>1055</v>
      </c>
      <c r="D7" s="394"/>
      <c r="E7" s="394"/>
      <c r="F7" s="395">
        <f t="shared" ref="F7:F70" si="0">C7*D7</f>
        <v>0</v>
      </c>
      <c r="G7" s="396">
        <f t="shared" ref="G7:G70" si="1">C7*E7</f>
        <v>0</v>
      </c>
    </row>
    <row r="8" spans="1:7" ht="20.100000000000001" customHeight="1">
      <c r="A8" s="392" t="s">
        <v>1056</v>
      </c>
      <c r="B8" s="393" t="s">
        <v>1053</v>
      </c>
      <c r="C8" s="393" t="s">
        <v>1057</v>
      </c>
      <c r="D8" s="394"/>
      <c r="E8" s="394"/>
      <c r="F8" s="395">
        <f t="shared" si="0"/>
        <v>0</v>
      </c>
      <c r="G8" s="396">
        <f t="shared" si="1"/>
        <v>0</v>
      </c>
    </row>
    <row r="9" spans="1:7" ht="20.100000000000001" customHeight="1">
      <c r="A9" s="392"/>
      <c r="B9" s="393" t="s">
        <v>1054</v>
      </c>
      <c r="C9" s="393" t="s">
        <v>1058</v>
      </c>
      <c r="D9" s="394"/>
      <c r="E9" s="394"/>
      <c r="F9" s="395">
        <f t="shared" si="0"/>
        <v>0</v>
      </c>
      <c r="G9" s="396">
        <f t="shared" si="1"/>
        <v>0</v>
      </c>
    </row>
    <row r="10" spans="1:7" ht="20.100000000000001" customHeight="1">
      <c r="A10" s="392" t="s">
        <v>1059</v>
      </c>
      <c r="B10" s="393" t="s">
        <v>1053</v>
      </c>
      <c r="C10" s="393" t="s">
        <v>1060</v>
      </c>
      <c r="D10" s="394"/>
      <c r="E10" s="394"/>
      <c r="F10" s="395">
        <f t="shared" si="0"/>
        <v>0</v>
      </c>
      <c r="G10" s="396">
        <f t="shared" si="1"/>
        <v>0</v>
      </c>
    </row>
    <row r="11" spans="1:7" ht="20.100000000000001" customHeight="1">
      <c r="A11" s="392"/>
      <c r="B11" s="393" t="s">
        <v>1054</v>
      </c>
      <c r="C11" s="393" t="s">
        <v>1061</v>
      </c>
      <c r="D11" s="394"/>
      <c r="E11" s="394"/>
      <c r="F11" s="395">
        <f t="shared" si="0"/>
        <v>0</v>
      </c>
      <c r="G11" s="396">
        <f t="shared" si="1"/>
        <v>0</v>
      </c>
    </row>
    <row r="12" spans="1:7" ht="20.100000000000001" customHeight="1">
      <c r="A12" s="392" t="s">
        <v>1062</v>
      </c>
      <c r="B12" s="393" t="s">
        <v>1063</v>
      </c>
      <c r="C12" s="393" t="s">
        <v>1057</v>
      </c>
      <c r="D12" s="394"/>
      <c r="E12" s="394"/>
      <c r="F12" s="395">
        <f t="shared" si="0"/>
        <v>0</v>
      </c>
      <c r="G12" s="396">
        <f t="shared" si="1"/>
        <v>0</v>
      </c>
    </row>
    <row r="13" spans="1:7" ht="20.100000000000001" customHeight="1">
      <c r="A13" s="392"/>
      <c r="B13" s="393" t="s">
        <v>1012</v>
      </c>
      <c r="C13" s="393" t="s">
        <v>1064</v>
      </c>
      <c r="D13" s="394"/>
      <c r="E13" s="394"/>
      <c r="F13" s="395">
        <f t="shared" si="0"/>
        <v>0</v>
      </c>
      <c r="G13" s="396">
        <f t="shared" si="1"/>
        <v>0</v>
      </c>
    </row>
    <row r="14" spans="1:7" ht="20.100000000000001" customHeight="1">
      <c r="A14" s="392" t="s">
        <v>1065</v>
      </c>
      <c r="B14" s="393" t="s">
        <v>1066</v>
      </c>
      <c r="C14" s="393" t="s">
        <v>1063</v>
      </c>
      <c r="D14" s="394"/>
      <c r="E14" s="394"/>
      <c r="F14" s="395">
        <f t="shared" si="0"/>
        <v>0</v>
      </c>
      <c r="G14" s="396">
        <f t="shared" si="1"/>
        <v>0</v>
      </c>
    </row>
    <row r="15" spans="1:7" ht="20.100000000000001" customHeight="1">
      <c r="A15" s="392"/>
      <c r="B15" s="393" t="s">
        <v>1012</v>
      </c>
      <c r="C15" s="393" t="s">
        <v>1058</v>
      </c>
      <c r="D15" s="394"/>
      <c r="E15" s="394"/>
      <c r="F15" s="395">
        <f t="shared" si="0"/>
        <v>0</v>
      </c>
      <c r="G15" s="396">
        <f t="shared" si="1"/>
        <v>0</v>
      </c>
    </row>
    <row r="16" spans="1:7" ht="20.100000000000001" customHeight="1">
      <c r="A16" s="392" t="s">
        <v>1067</v>
      </c>
      <c r="B16" s="393" t="s">
        <v>1066</v>
      </c>
      <c r="C16" s="393" t="s">
        <v>1029</v>
      </c>
      <c r="D16" s="394"/>
      <c r="E16" s="394"/>
      <c r="F16" s="395">
        <f t="shared" si="0"/>
        <v>0</v>
      </c>
      <c r="G16" s="396">
        <f t="shared" si="1"/>
        <v>0</v>
      </c>
    </row>
    <row r="17" spans="1:7" ht="20.100000000000001" customHeight="1">
      <c r="A17" s="392"/>
      <c r="B17" s="393" t="s">
        <v>1012</v>
      </c>
      <c r="C17" s="393" t="s">
        <v>1068</v>
      </c>
      <c r="D17" s="394"/>
      <c r="E17" s="394"/>
      <c r="F17" s="395">
        <f t="shared" si="0"/>
        <v>0</v>
      </c>
      <c r="G17" s="396">
        <f t="shared" si="1"/>
        <v>0</v>
      </c>
    </row>
    <row r="18" spans="1:7" ht="20.100000000000001" customHeight="1">
      <c r="A18" s="392" t="s">
        <v>1069</v>
      </c>
      <c r="B18" s="393" t="s">
        <v>1013</v>
      </c>
      <c r="C18" s="393" t="s">
        <v>1066</v>
      </c>
      <c r="D18" s="394"/>
      <c r="E18" s="394"/>
      <c r="F18" s="395">
        <f t="shared" si="0"/>
        <v>0</v>
      </c>
      <c r="G18" s="396">
        <f t="shared" si="1"/>
        <v>0</v>
      </c>
    </row>
    <row r="19" spans="1:7" ht="20.100000000000001" customHeight="1">
      <c r="A19" s="392"/>
      <c r="B19" s="393" t="s">
        <v>1012</v>
      </c>
      <c r="C19" s="393" t="s">
        <v>1070</v>
      </c>
      <c r="D19" s="394"/>
      <c r="E19" s="394"/>
      <c r="F19" s="395">
        <f t="shared" si="0"/>
        <v>0</v>
      </c>
      <c r="G19" s="396">
        <f t="shared" si="1"/>
        <v>0</v>
      </c>
    </row>
    <row r="20" spans="1:7" ht="20.100000000000001" customHeight="1">
      <c r="A20" s="392" t="s">
        <v>1071</v>
      </c>
      <c r="B20" s="393" t="s">
        <v>1013</v>
      </c>
      <c r="C20" s="393" t="s">
        <v>1072</v>
      </c>
      <c r="D20" s="394"/>
      <c r="E20" s="394"/>
      <c r="F20" s="395">
        <f t="shared" si="0"/>
        <v>0</v>
      </c>
      <c r="G20" s="396">
        <f t="shared" si="1"/>
        <v>0</v>
      </c>
    </row>
    <row r="21" spans="1:7" ht="20.100000000000001" customHeight="1">
      <c r="A21" s="392"/>
      <c r="B21" s="393" t="s">
        <v>1073</v>
      </c>
      <c r="C21" s="393" t="s">
        <v>1058</v>
      </c>
      <c r="D21" s="394"/>
      <c r="E21" s="394"/>
      <c r="F21" s="395">
        <f t="shared" si="0"/>
        <v>0</v>
      </c>
      <c r="G21" s="396">
        <f t="shared" si="1"/>
        <v>0</v>
      </c>
    </row>
    <row r="22" spans="1:7" ht="20.100000000000001" customHeight="1">
      <c r="A22" s="392" t="s">
        <v>1039</v>
      </c>
      <c r="B22" s="393" t="s">
        <v>1074</v>
      </c>
      <c r="C22" s="393" t="s">
        <v>1074</v>
      </c>
      <c r="D22" s="394"/>
      <c r="E22" s="394"/>
      <c r="F22" s="395">
        <f t="shared" si="0"/>
        <v>0</v>
      </c>
      <c r="G22" s="396">
        <f t="shared" si="1"/>
        <v>0</v>
      </c>
    </row>
    <row r="23" spans="1:7" ht="20.100000000000001" customHeight="1">
      <c r="A23" s="392"/>
      <c r="B23" s="393" t="s">
        <v>1066</v>
      </c>
      <c r="C23" s="393" t="s">
        <v>1075</v>
      </c>
      <c r="D23" s="394"/>
      <c r="E23" s="394"/>
      <c r="F23" s="395">
        <f t="shared" si="0"/>
        <v>0</v>
      </c>
      <c r="G23" s="396">
        <f t="shared" si="1"/>
        <v>0</v>
      </c>
    </row>
    <row r="24" spans="1:7" ht="20.100000000000001" customHeight="1">
      <c r="A24" s="392"/>
      <c r="B24" s="393" t="s">
        <v>1076</v>
      </c>
      <c r="C24" s="393" t="s">
        <v>1025</v>
      </c>
      <c r="D24" s="394"/>
      <c r="E24" s="394"/>
      <c r="F24" s="395">
        <f t="shared" si="0"/>
        <v>0</v>
      </c>
      <c r="G24" s="396">
        <f t="shared" si="1"/>
        <v>0</v>
      </c>
    </row>
    <row r="25" spans="1:7" ht="20.100000000000001" customHeight="1">
      <c r="A25" s="392" t="s">
        <v>1035</v>
      </c>
      <c r="B25" s="393" t="s">
        <v>1074</v>
      </c>
      <c r="C25" s="393" t="s">
        <v>1077</v>
      </c>
      <c r="D25" s="394"/>
      <c r="E25" s="394"/>
      <c r="F25" s="395">
        <f t="shared" si="0"/>
        <v>0</v>
      </c>
      <c r="G25" s="396">
        <f t="shared" si="1"/>
        <v>0</v>
      </c>
    </row>
    <row r="26" spans="1:7" ht="20.100000000000001" customHeight="1">
      <c r="A26" s="392"/>
      <c r="B26" s="393" t="s">
        <v>1066</v>
      </c>
      <c r="C26" s="393" t="s">
        <v>1078</v>
      </c>
      <c r="D26" s="394"/>
      <c r="E26" s="394"/>
      <c r="F26" s="395">
        <f t="shared" si="0"/>
        <v>0</v>
      </c>
      <c r="G26" s="396">
        <f t="shared" si="1"/>
        <v>0</v>
      </c>
    </row>
    <row r="27" spans="1:7" ht="20.100000000000001" customHeight="1">
      <c r="A27" s="392"/>
      <c r="B27" s="393" t="s">
        <v>1076</v>
      </c>
      <c r="C27" s="393" t="s">
        <v>1079</v>
      </c>
      <c r="D27" s="394"/>
      <c r="E27" s="394"/>
      <c r="F27" s="395">
        <f t="shared" si="0"/>
        <v>0</v>
      </c>
      <c r="G27" s="396">
        <f t="shared" si="1"/>
        <v>0</v>
      </c>
    </row>
    <row r="28" spans="1:7" ht="20.100000000000001" customHeight="1">
      <c r="A28" s="392" t="s">
        <v>1033</v>
      </c>
      <c r="B28" s="393" t="s">
        <v>1074</v>
      </c>
      <c r="C28" s="393" t="s">
        <v>1080</v>
      </c>
      <c r="D28" s="394"/>
      <c r="E28" s="394"/>
      <c r="F28" s="395">
        <f t="shared" si="0"/>
        <v>0</v>
      </c>
      <c r="G28" s="396">
        <f t="shared" si="1"/>
        <v>0</v>
      </c>
    </row>
    <row r="29" spans="1:7" ht="20.100000000000001" customHeight="1">
      <c r="A29" s="392"/>
      <c r="B29" s="393" t="s">
        <v>1066</v>
      </c>
      <c r="C29" s="393" t="s">
        <v>1081</v>
      </c>
      <c r="D29" s="394"/>
      <c r="E29" s="394"/>
      <c r="F29" s="395">
        <f t="shared" si="0"/>
        <v>0</v>
      </c>
      <c r="G29" s="396">
        <f t="shared" si="1"/>
        <v>0</v>
      </c>
    </row>
    <row r="30" spans="1:7" ht="20.100000000000001" customHeight="1">
      <c r="A30" s="392" t="s">
        <v>1033</v>
      </c>
      <c r="B30" s="393" t="s">
        <v>1036</v>
      </c>
      <c r="C30" s="393" t="s">
        <v>1082</v>
      </c>
      <c r="D30" s="394"/>
      <c r="E30" s="394"/>
      <c r="F30" s="395">
        <f t="shared" si="0"/>
        <v>0</v>
      </c>
      <c r="G30" s="396">
        <f t="shared" si="1"/>
        <v>0</v>
      </c>
    </row>
    <row r="31" spans="1:7" ht="20.100000000000001" customHeight="1">
      <c r="A31" s="392" t="s">
        <v>1031</v>
      </c>
      <c r="B31" s="393" t="s">
        <v>1083</v>
      </c>
      <c r="C31" s="393" t="s">
        <v>1084</v>
      </c>
      <c r="D31" s="394"/>
      <c r="E31" s="394"/>
      <c r="F31" s="395">
        <f t="shared" si="0"/>
        <v>0</v>
      </c>
      <c r="G31" s="396">
        <f t="shared" si="1"/>
        <v>0</v>
      </c>
    </row>
    <row r="32" spans="1:7" ht="20.100000000000001" customHeight="1">
      <c r="A32" s="392"/>
      <c r="B32" s="393" t="s">
        <v>1053</v>
      </c>
      <c r="C32" s="393" t="s">
        <v>1085</v>
      </c>
      <c r="D32" s="394"/>
      <c r="E32" s="394"/>
      <c r="F32" s="395">
        <f t="shared" si="0"/>
        <v>0</v>
      </c>
      <c r="G32" s="396">
        <f t="shared" si="1"/>
        <v>0</v>
      </c>
    </row>
    <row r="33" spans="1:7" ht="20.100000000000001" customHeight="1">
      <c r="A33" s="392"/>
      <c r="B33" s="393" t="s">
        <v>1036</v>
      </c>
      <c r="C33" s="393" t="s">
        <v>1086</v>
      </c>
      <c r="D33" s="394"/>
      <c r="E33" s="394"/>
      <c r="F33" s="395">
        <f t="shared" si="0"/>
        <v>0</v>
      </c>
      <c r="G33" s="396">
        <f t="shared" si="1"/>
        <v>0</v>
      </c>
    </row>
    <row r="34" spans="1:7" ht="20.100000000000001" customHeight="1">
      <c r="A34" s="392" t="s">
        <v>1028</v>
      </c>
      <c r="B34" s="393" t="s">
        <v>1074</v>
      </c>
      <c r="C34" s="393" t="s">
        <v>1087</v>
      </c>
      <c r="D34" s="394"/>
      <c r="E34" s="394"/>
      <c r="F34" s="395">
        <f t="shared" si="0"/>
        <v>0</v>
      </c>
      <c r="G34" s="396">
        <f t="shared" si="1"/>
        <v>0</v>
      </c>
    </row>
    <row r="35" spans="1:7" ht="20.100000000000001" customHeight="1">
      <c r="A35" s="392"/>
      <c r="B35" s="393" t="s">
        <v>1063</v>
      </c>
      <c r="C35" s="393" t="s">
        <v>1088</v>
      </c>
      <c r="D35" s="394"/>
      <c r="E35" s="394"/>
      <c r="F35" s="395">
        <f t="shared" si="0"/>
        <v>0</v>
      </c>
      <c r="G35" s="396">
        <f t="shared" si="1"/>
        <v>0</v>
      </c>
    </row>
    <row r="36" spans="1:7" ht="20.100000000000001" customHeight="1">
      <c r="A36" s="392"/>
      <c r="B36" s="393" t="s">
        <v>1073</v>
      </c>
      <c r="C36" s="393" t="s">
        <v>1089</v>
      </c>
      <c r="D36" s="394"/>
      <c r="E36" s="394"/>
      <c r="F36" s="395">
        <f t="shared" si="0"/>
        <v>0</v>
      </c>
      <c r="G36" s="396">
        <f t="shared" si="1"/>
        <v>0</v>
      </c>
    </row>
    <row r="37" spans="1:7" ht="20.100000000000001" customHeight="1">
      <c r="A37" s="392" t="s">
        <v>1025</v>
      </c>
      <c r="B37" s="393" t="s">
        <v>1083</v>
      </c>
      <c r="C37" s="393" t="s">
        <v>1074</v>
      </c>
      <c r="D37" s="394"/>
      <c r="E37" s="394"/>
      <c r="F37" s="395">
        <f t="shared" si="0"/>
        <v>0</v>
      </c>
      <c r="G37" s="396">
        <f t="shared" si="1"/>
        <v>0</v>
      </c>
    </row>
    <row r="38" spans="1:7" ht="20.100000000000001" customHeight="1">
      <c r="A38" s="392"/>
      <c r="B38" s="393" t="s">
        <v>1013</v>
      </c>
      <c r="C38" s="393" t="s">
        <v>1078</v>
      </c>
      <c r="D38" s="394"/>
      <c r="E38" s="394"/>
      <c r="F38" s="395">
        <f t="shared" si="0"/>
        <v>0</v>
      </c>
      <c r="G38" s="396">
        <f t="shared" si="1"/>
        <v>0</v>
      </c>
    </row>
    <row r="39" spans="1:7" ht="20.100000000000001" customHeight="1">
      <c r="A39" s="392"/>
      <c r="B39" s="393" t="s">
        <v>1076</v>
      </c>
      <c r="C39" s="393" t="s">
        <v>1090</v>
      </c>
      <c r="D39" s="394"/>
      <c r="E39" s="394"/>
      <c r="F39" s="395">
        <f t="shared" si="0"/>
        <v>0</v>
      </c>
      <c r="G39" s="396">
        <f t="shared" si="1"/>
        <v>0</v>
      </c>
    </row>
    <row r="40" spans="1:7" ht="20.100000000000001" customHeight="1">
      <c r="A40" s="392" t="s">
        <v>1022</v>
      </c>
      <c r="B40" s="393" t="s">
        <v>1084</v>
      </c>
      <c r="C40" s="393" t="s">
        <v>1013</v>
      </c>
      <c r="D40" s="394"/>
      <c r="E40" s="394"/>
      <c r="F40" s="395">
        <f t="shared" si="0"/>
        <v>0</v>
      </c>
      <c r="G40" s="396">
        <f t="shared" si="1"/>
        <v>0</v>
      </c>
    </row>
    <row r="41" spans="1:7" ht="20.100000000000001" customHeight="1">
      <c r="A41" s="392"/>
      <c r="B41" s="393" t="s">
        <v>1013</v>
      </c>
      <c r="C41" s="393" t="s">
        <v>1091</v>
      </c>
      <c r="D41" s="394"/>
      <c r="E41" s="394"/>
      <c r="F41" s="395">
        <f t="shared" si="0"/>
        <v>0</v>
      </c>
      <c r="G41" s="396">
        <f t="shared" si="1"/>
        <v>0</v>
      </c>
    </row>
    <row r="42" spans="1:7" ht="20.100000000000001" customHeight="1">
      <c r="A42" s="392"/>
      <c r="B42" s="393" t="s">
        <v>1063</v>
      </c>
      <c r="C42" s="393" t="s">
        <v>1092</v>
      </c>
      <c r="D42" s="394"/>
      <c r="E42" s="394"/>
      <c r="F42" s="395">
        <f t="shared" si="0"/>
        <v>0</v>
      </c>
      <c r="G42" s="396">
        <f t="shared" si="1"/>
        <v>0</v>
      </c>
    </row>
    <row r="43" spans="1:7" ht="20.100000000000001" customHeight="1">
      <c r="A43" s="392" t="s">
        <v>1019</v>
      </c>
      <c r="B43" s="393" t="s">
        <v>1074</v>
      </c>
      <c r="C43" s="393" t="s">
        <v>1029</v>
      </c>
      <c r="D43" s="394"/>
      <c r="E43" s="394"/>
      <c r="F43" s="395">
        <f t="shared" si="0"/>
        <v>0</v>
      </c>
      <c r="G43" s="396">
        <f t="shared" si="1"/>
        <v>0</v>
      </c>
    </row>
    <row r="44" spans="1:7" ht="20.100000000000001" customHeight="1">
      <c r="A44" s="392"/>
      <c r="B44" s="393" t="s">
        <v>1013</v>
      </c>
      <c r="C44" s="393" t="s">
        <v>1093</v>
      </c>
      <c r="D44" s="394"/>
      <c r="E44" s="394"/>
      <c r="F44" s="395">
        <f t="shared" si="0"/>
        <v>0</v>
      </c>
      <c r="G44" s="396">
        <f t="shared" si="1"/>
        <v>0</v>
      </c>
    </row>
    <row r="45" spans="1:7" ht="20.100000000000001" customHeight="1">
      <c r="A45" s="392"/>
      <c r="B45" s="393" t="s">
        <v>1066</v>
      </c>
      <c r="C45" s="393" t="s">
        <v>1094</v>
      </c>
      <c r="D45" s="394"/>
      <c r="E45" s="394"/>
      <c r="F45" s="395">
        <f t="shared" si="0"/>
        <v>0</v>
      </c>
      <c r="G45" s="396">
        <f t="shared" si="1"/>
        <v>0</v>
      </c>
    </row>
    <row r="46" spans="1:7" ht="20.100000000000001" customHeight="1">
      <c r="A46" s="392" t="s">
        <v>1095</v>
      </c>
      <c r="B46" s="393" t="s">
        <v>1096</v>
      </c>
      <c r="C46" s="393" t="s">
        <v>1074</v>
      </c>
      <c r="D46" s="394"/>
      <c r="E46" s="394"/>
      <c r="F46" s="395">
        <f t="shared" si="0"/>
        <v>0</v>
      </c>
      <c r="G46" s="396">
        <f t="shared" si="1"/>
        <v>0</v>
      </c>
    </row>
    <row r="47" spans="1:7" ht="20.100000000000001" customHeight="1">
      <c r="A47" s="392"/>
      <c r="B47" s="393" t="s">
        <v>1080</v>
      </c>
      <c r="C47" s="393" t="s">
        <v>1081</v>
      </c>
      <c r="D47" s="394"/>
      <c r="E47" s="394"/>
      <c r="F47" s="395">
        <f t="shared" si="0"/>
        <v>0</v>
      </c>
      <c r="G47" s="396">
        <f t="shared" si="1"/>
        <v>0</v>
      </c>
    </row>
    <row r="48" spans="1:7" ht="20.100000000000001" customHeight="1">
      <c r="A48" s="392"/>
      <c r="B48" s="393" t="s">
        <v>1066</v>
      </c>
      <c r="C48" s="393" t="s">
        <v>1097</v>
      </c>
      <c r="D48" s="394"/>
      <c r="E48" s="394"/>
      <c r="F48" s="395">
        <f t="shared" si="0"/>
        <v>0</v>
      </c>
      <c r="G48" s="396">
        <f t="shared" si="1"/>
        <v>0</v>
      </c>
    </row>
    <row r="49" spans="1:7" ht="20.100000000000001" customHeight="1">
      <c r="A49" s="392" t="s">
        <v>1098</v>
      </c>
      <c r="B49" s="393" t="s">
        <v>1099</v>
      </c>
      <c r="C49" s="393" t="s">
        <v>1074</v>
      </c>
      <c r="D49" s="394"/>
      <c r="E49" s="394"/>
      <c r="F49" s="395">
        <f t="shared" si="0"/>
        <v>0</v>
      </c>
      <c r="G49" s="396">
        <f t="shared" si="1"/>
        <v>0</v>
      </c>
    </row>
    <row r="50" spans="1:7" ht="20.100000000000001" customHeight="1">
      <c r="A50" s="392"/>
      <c r="B50" s="393" t="s">
        <v>1074</v>
      </c>
      <c r="C50" s="393" t="s">
        <v>1076</v>
      </c>
      <c r="D50" s="394"/>
      <c r="E50" s="394"/>
      <c r="F50" s="395">
        <f t="shared" si="0"/>
        <v>0</v>
      </c>
      <c r="G50" s="396">
        <f t="shared" si="1"/>
        <v>0</v>
      </c>
    </row>
    <row r="51" spans="1:7" ht="20.100000000000001" customHeight="1">
      <c r="A51" s="392"/>
      <c r="B51" s="393" t="s">
        <v>1013</v>
      </c>
      <c r="C51" s="393" t="s">
        <v>1100</v>
      </c>
      <c r="D51" s="394"/>
      <c r="E51" s="394"/>
      <c r="F51" s="395">
        <f t="shared" si="0"/>
        <v>0</v>
      </c>
      <c r="G51" s="396">
        <f t="shared" si="1"/>
        <v>0</v>
      </c>
    </row>
    <row r="52" spans="1:7" ht="20.100000000000001" customHeight="1">
      <c r="A52" s="397" t="s">
        <v>1012</v>
      </c>
      <c r="B52" s="393" t="s">
        <v>1099</v>
      </c>
      <c r="C52" s="393" t="s">
        <v>1074</v>
      </c>
      <c r="D52" s="394"/>
      <c r="E52" s="394"/>
      <c r="F52" s="395">
        <f t="shared" si="0"/>
        <v>0</v>
      </c>
      <c r="G52" s="396">
        <f t="shared" si="1"/>
        <v>0</v>
      </c>
    </row>
    <row r="53" spans="1:7" ht="20.100000000000001" customHeight="1">
      <c r="A53" s="392"/>
      <c r="B53" s="393" t="s">
        <v>1083</v>
      </c>
      <c r="C53" s="393" t="s">
        <v>1087</v>
      </c>
      <c r="D53" s="394"/>
      <c r="E53" s="394"/>
      <c r="F53" s="395">
        <f t="shared" si="0"/>
        <v>0</v>
      </c>
      <c r="G53" s="396">
        <f t="shared" si="1"/>
        <v>0</v>
      </c>
    </row>
    <row r="54" spans="1:7" ht="20.100000000000001" customHeight="1">
      <c r="A54" s="392" t="s">
        <v>1012</v>
      </c>
      <c r="B54" s="393" t="s">
        <v>1074</v>
      </c>
      <c r="C54" s="393" t="s">
        <v>1036</v>
      </c>
      <c r="D54" s="394"/>
      <c r="E54" s="394"/>
      <c r="F54" s="395">
        <f t="shared" si="0"/>
        <v>0</v>
      </c>
      <c r="G54" s="396">
        <f t="shared" si="1"/>
        <v>0</v>
      </c>
    </row>
    <row r="55" spans="1:7" ht="20.100000000000001" customHeight="1">
      <c r="A55" s="392" t="s">
        <v>1073</v>
      </c>
      <c r="B55" s="393" t="s">
        <v>1096</v>
      </c>
      <c r="C55" s="393" t="s">
        <v>1013</v>
      </c>
      <c r="D55" s="394"/>
      <c r="E55" s="394"/>
      <c r="F55" s="395">
        <f t="shared" si="0"/>
        <v>0</v>
      </c>
      <c r="G55" s="396">
        <f t="shared" si="1"/>
        <v>0</v>
      </c>
    </row>
    <row r="56" spans="1:7" ht="20.100000000000001" customHeight="1">
      <c r="A56" s="392"/>
      <c r="B56" s="393" t="s">
        <v>1084</v>
      </c>
      <c r="C56" s="393" t="s">
        <v>1053</v>
      </c>
      <c r="D56" s="394"/>
      <c r="E56" s="394"/>
      <c r="F56" s="395">
        <f t="shared" si="0"/>
        <v>0</v>
      </c>
      <c r="G56" s="396">
        <f t="shared" si="1"/>
        <v>0</v>
      </c>
    </row>
    <row r="57" spans="1:7" ht="20.100000000000001" customHeight="1">
      <c r="A57" s="392"/>
      <c r="B57" s="393" t="s">
        <v>1077</v>
      </c>
      <c r="C57" s="393" t="s">
        <v>1093</v>
      </c>
      <c r="D57" s="394"/>
      <c r="E57" s="394"/>
      <c r="F57" s="395">
        <f t="shared" si="0"/>
        <v>0</v>
      </c>
      <c r="G57" s="396">
        <f t="shared" si="1"/>
        <v>0</v>
      </c>
    </row>
    <row r="58" spans="1:7" ht="20.100000000000001" customHeight="1">
      <c r="A58" s="392" t="s">
        <v>1101</v>
      </c>
      <c r="B58" s="393" t="s">
        <v>1099</v>
      </c>
      <c r="C58" s="393" t="s">
        <v>1080</v>
      </c>
      <c r="D58" s="394"/>
      <c r="E58" s="394"/>
      <c r="F58" s="395">
        <f t="shared" si="0"/>
        <v>0</v>
      </c>
      <c r="G58" s="396">
        <f t="shared" si="1"/>
        <v>0</v>
      </c>
    </row>
    <row r="59" spans="1:7" ht="20.100000000000001" customHeight="1">
      <c r="A59" s="392"/>
      <c r="B59" s="393" t="s">
        <v>1083</v>
      </c>
      <c r="C59" s="393" t="s">
        <v>1072</v>
      </c>
      <c r="D59" s="394"/>
      <c r="E59" s="394"/>
      <c r="F59" s="395">
        <f t="shared" si="0"/>
        <v>0</v>
      </c>
      <c r="G59" s="396">
        <f t="shared" si="1"/>
        <v>0</v>
      </c>
    </row>
    <row r="60" spans="1:7" ht="20.100000000000001" customHeight="1">
      <c r="A60" s="392"/>
      <c r="B60" s="393" t="s">
        <v>1084</v>
      </c>
      <c r="C60" s="393" t="s">
        <v>1060</v>
      </c>
      <c r="D60" s="394"/>
      <c r="E60" s="394"/>
      <c r="F60" s="395">
        <f t="shared" si="0"/>
        <v>0</v>
      </c>
      <c r="G60" s="396">
        <f t="shared" si="1"/>
        <v>0</v>
      </c>
    </row>
    <row r="61" spans="1:7" ht="20.100000000000001" customHeight="1">
      <c r="A61" s="392"/>
      <c r="B61" s="393" t="s">
        <v>1066</v>
      </c>
      <c r="C61" s="393" t="s">
        <v>1102</v>
      </c>
      <c r="D61" s="394"/>
      <c r="E61" s="394"/>
      <c r="F61" s="395">
        <f t="shared" si="0"/>
        <v>0</v>
      </c>
      <c r="G61" s="396">
        <f t="shared" si="1"/>
        <v>0</v>
      </c>
    </row>
    <row r="62" spans="1:7" ht="20.100000000000001" customHeight="1">
      <c r="A62" s="392" t="s">
        <v>1076</v>
      </c>
      <c r="B62" s="393" t="s">
        <v>1099</v>
      </c>
      <c r="C62" s="393" t="s">
        <v>1080</v>
      </c>
      <c r="D62" s="394"/>
      <c r="E62" s="394"/>
      <c r="F62" s="395">
        <f t="shared" si="0"/>
        <v>0</v>
      </c>
      <c r="G62" s="396">
        <f t="shared" si="1"/>
        <v>0</v>
      </c>
    </row>
    <row r="63" spans="1:7" ht="20.100000000000001" customHeight="1">
      <c r="A63" s="392"/>
      <c r="B63" s="393" t="s">
        <v>1083</v>
      </c>
      <c r="C63" s="393" t="s">
        <v>1063</v>
      </c>
      <c r="D63" s="394"/>
      <c r="E63" s="394"/>
      <c r="F63" s="395">
        <f t="shared" si="0"/>
        <v>0</v>
      </c>
      <c r="G63" s="396">
        <f t="shared" si="1"/>
        <v>0</v>
      </c>
    </row>
    <row r="64" spans="1:7" ht="20.100000000000001" customHeight="1">
      <c r="A64" s="392"/>
      <c r="B64" s="393" t="s">
        <v>1074</v>
      </c>
      <c r="C64" s="393" t="s">
        <v>1091</v>
      </c>
      <c r="D64" s="394"/>
      <c r="E64" s="394"/>
      <c r="F64" s="395">
        <f t="shared" si="0"/>
        <v>0</v>
      </c>
      <c r="G64" s="396">
        <f t="shared" si="1"/>
        <v>0</v>
      </c>
    </row>
    <row r="65" spans="1:7" ht="20.100000000000001" customHeight="1">
      <c r="A65" s="392" t="s">
        <v>1053</v>
      </c>
      <c r="B65" s="393" t="s">
        <v>1103</v>
      </c>
      <c r="C65" s="393" t="s">
        <v>1084</v>
      </c>
      <c r="D65" s="394"/>
      <c r="E65" s="394"/>
      <c r="F65" s="395">
        <f t="shared" si="0"/>
        <v>0</v>
      </c>
      <c r="G65" s="396">
        <f t="shared" si="1"/>
        <v>0</v>
      </c>
    </row>
    <row r="66" spans="1:7" ht="20.100000000000001" customHeight="1">
      <c r="A66" s="392"/>
      <c r="B66" s="393" t="s">
        <v>1099</v>
      </c>
      <c r="C66" s="393" t="s">
        <v>1013</v>
      </c>
      <c r="D66" s="394"/>
      <c r="E66" s="394"/>
      <c r="F66" s="395">
        <f t="shared" si="0"/>
        <v>0</v>
      </c>
      <c r="G66" s="396">
        <f t="shared" si="1"/>
        <v>0</v>
      </c>
    </row>
    <row r="67" spans="1:7" ht="20.100000000000001" customHeight="1">
      <c r="A67" s="392"/>
      <c r="B67" s="393" t="s">
        <v>1096</v>
      </c>
      <c r="C67" s="393" t="s">
        <v>1072</v>
      </c>
      <c r="D67" s="394"/>
      <c r="E67" s="394"/>
      <c r="F67" s="395">
        <f t="shared" si="0"/>
        <v>0</v>
      </c>
      <c r="G67" s="396">
        <f t="shared" si="1"/>
        <v>0</v>
      </c>
    </row>
    <row r="68" spans="1:7" ht="20.100000000000001" customHeight="1">
      <c r="A68" s="392" t="s">
        <v>1063</v>
      </c>
      <c r="B68" s="393" t="s">
        <v>1104</v>
      </c>
      <c r="C68" s="393" t="s">
        <v>1074</v>
      </c>
      <c r="D68" s="394"/>
      <c r="E68" s="394"/>
      <c r="F68" s="395">
        <f t="shared" si="0"/>
        <v>0</v>
      </c>
      <c r="G68" s="396">
        <f t="shared" si="1"/>
        <v>0</v>
      </c>
    </row>
    <row r="69" spans="1:7" ht="20.100000000000001" customHeight="1">
      <c r="A69" s="392"/>
      <c r="B69" s="393" t="s">
        <v>1105</v>
      </c>
      <c r="C69" s="393" t="s">
        <v>1080</v>
      </c>
      <c r="D69" s="394"/>
      <c r="E69" s="394"/>
      <c r="F69" s="395">
        <f t="shared" si="0"/>
        <v>0</v>
      </c>
      <c r="G69" s="396">
        <f t="shared" si="1"/>
        <v>0</v>
      </c>
    </row>
    <row r="70" spans="1:7" ht="20.100000000000001" customHeight="1">
      <c r="A70" s="392"/>
      <c r="B70" s="393" t="s">
        <v>1106</v>
      </c>
      <c r="C70" s="393" t="s">
        <v>1081</v>
      </c>
      <c r="D70" s="394"/>
      <c r="E70" s="394"/>
      <c r="F70" s="395">
        <f t="shared" si="0"/>
        <v>0</v>
      </c>
      <c r="G70" s="396">
        <f t="shared" si="1"/>
        <v>0</v>
      </c>
    </row>
    <row r="71" spans="1:7" ht="20.100000000000001" customHeight="1">
      <c r="A71" s="392" t="s">
        <v>1066</v>
      </c>
      <c r="B71" s="393" t="s">
        <v>1107</v>
      </c>
      <c r="C71" s="393" t="s">
        <v>1074</v>
      </c>
      <c r="D71" s="394"/>
      <c r="E71" s="394"/>
      <c r="F71" s="395">
        <f t="shared" ref="F71:F101" si="2">C71*D71</f>
        <v>0</v>
      </c>
      <c r="G71" s="396">
        <f t="shared" ref="G71:G100" si="3">C71*E71</f>
        <v>0</v>
      </c>
    </row>
    <row r="72" spans="1:7" ht="20.100000000000001" customHeight="1">
      <c r="A72" s="392"/>
      <c r="B72" s="393" t="s">
        <v>1105</v>
      </c>
      <c r="C72" s="393" t="s">
        <v>1013</v>
      </c>
      <c r="D72" s="394"/>
      <c r="E72" s="394"/>
      <c r="F72" s="395">
        <f t="shared" si="2"/>
        <v>0</v>
      </c>
      <c r="G72" s="396">
        <f t="shared" si="3"/>
        <v>0</v>
      </c>
    </row>
    <row r="73" spans="1:7" ht="20.100000000000001" customHeight="1">
      <c r="A73" s="392"/>
      <c r="B73" s="393" t="s">
        <v>1099</v>
      </c>
      <c r="C73" s="393" t="s">
        <v>1072</v>
      </c>
      <c r="D73" s="394"/>
      <c r="E73" s="394"/>
      <c r="F73" s="395">
        <f t="shared" si="2"/>
        <v>0</v>
      </c>
      <c r="G73" s="396">
        <f t="shared" si="3"/>
        <v>0</v>
      </c>
    </row>
    <row r="74" spans="1:7" ht="20.100000000000001" customHeight="1">
      <c r="A74" s="392" t="s">
        <v>1087</v>
      </c>
      <c r="B74" s="393" t="s">
        <v>1107</v>
      </c>
      <c r="C74" s="393" t="s">
        <v>1074</v>
      </c>
      <c r="D74" s="394"/>
      <c r="E74" s="394"/>
      <c r="F74" s="395">
        <f t="shared" si="2"/>
        <v>0</v>
      </c>
      <c r="G74" s="396">
        <f t="shared" si="3"/>
        <v>0</v>
      </c>
    </row>
    <row r="75" spans="1:7" ht="20.100000000000001" customHeight="1">
      <c r="A75" s="392"/>
      <c r="B75" s="393" t="s">
        <v>1105</v>
      </c>
      <c r="C75" s="393" t="s">
        <v>1087</v>
      </c>
      <c r="D75" s="394"/>
      <c r="E75" s="394"/>
      <c r="F75" s="395">
        <f t="shared" si="2"/>
        <v>0</v>
      </c>
      <c r="G75" s="396">
        <f t="shared" si="3"/>
        <v>0</v>
      </c>
    </row>
    <row r="76" spans="1:7" ht="20.100000000000001" customHeight="1">
      <c r="A76" s="392"/>
      <c r="B76" s="393" t="s">
        <v>1108</v>
      </c>
      <c r="C76" s="393" t="s">
        <v>1063</v>
      </c>
      <c r="D76" s="394"/>
      <c r="E76" s="394"/>
      <c r="F76" s="395">
        <f t="shared" si="2"/>
        <v>0</v>
      </c>
      <c r="G76" s="396">
        <f t="shared" si="3"/>
        <v>0</v>
      </c>
    </row>
    <row r="77" spans="1:7" ht="20.100000000000001" customHeight="1">
      <c r="A77" s="392" t="s">
        <v>1109</v>
      </c>
      <c r="B77" s="393" t="s">
        <v>1110</v>
      </c>
      <c r="C77" s="393" t="s">
        <v>1074</v>
      </c>
      <c r="D77" s="394"/>
      <c r="E77" s="394"/>
      <c r="F77" s="395">
        <f t="shared" si="2"/>
        <v>0</v>
      </c>
      <c r="G77" s="396">
        <f t="shared" si="3"/>
        <v>0</v>
      </c>
    </row>
    <row r="78" spans="1:7" ht="20.100000000000001" customHeight="1">
      <c r="A78" s="392" t="s">
        <v>1109</v>
      </c>
      <c r="B78" s="393" t="s">
        <v>1103</v>
      </c>
      <c r="C78" s="393" t="s">
        <v>1080</v>
      </c>
      <c r="D78" s="394"/>
      <c r="E78" s="394"/>
      <c r="F78" s="395">
        <f t="shared" si="2"/>
        <v>0</v>
      </c>
      <c r="G78" s="396">
        <f t="shared" si="3"/>
        <v>0</v>
      </c>
    </row>
    <row r="79" spans="1:7" ht="20.100000000000001" customHeight="1">
      <c r="A79" s="392"/>
      <c r="B79" s="393" t="s">
        <v>1105</v>
      </c>
      <c r="C79" s="393" t="s">
        <v>1066</v>
      </c>
      <c r="D79" s="394"/>
      <c r="E79" s="394"/>
      <c r="F79" s="395">
        <f t="shared" si="2"/>
        <v>0</v>
      </c>
      <c r="G79" s="396">
        <f t="shared" si="3"/>
        <v>0</v>
      </c>
    </row>
    <row r="80" spans="1:7" ht="20.100000000000001" customHeight="1">
      <c r="A80" s="392" t="s">
        <v>1080</v>
      </c>
      <c r="B80" s="393" t="s">
        <v>1110</v>
      </c>
      <c r="C80" s="393" t="s">
        <v>1074</v>
      </c>
      <c r="D80" s="394"/>
      <c r="E80" s="394"/>
      <c r="F80" s="395">
        <f t="shared" si="2"/>
        <v>0</v>
      </c>
      <c r="G80" s="396">
        <f t="shared" si="3"/>
        <v>0</v>
      </c>
    </row>
    <row r="81" spans="1:7" ht="20.100000000000001" customHeight="1">
      <c r="A81" s="392"/>
      <c r="B81" s="393" t="s">
        <v>1103</v>
      </c>
      <c r="C81" s="393" t="s">
        <v>1013</v>
      </c>
      <c r="D81" s="394"/>
      <c r="E81" s="394"/>
      <c r="F81" s="395">
        <f t="shared" si="2"/>
        <v>0</v>
      </c>
      <c r="G81" s="396">
        <f t="shared" si="3"/>
        <v>0</v>
      </c>
    </row>
    <row r="82" spans="1:7" ht="20.100000000000001" customHeight="1">
      <c r="A82" s="392"/>
      <c r="B82" s="393" t="s">
        <v>1099</v>
      </c>
      <c r="C82" s="393" t="s">
        <v>1053</v>
      </c>
      <c r="D82" s="394"/>
      <c r="E82" s="394"/>
      <c r="F82" s="395">
        <f t="shared" si="2"/>
        <v>0</v>
      </c>
      <c r="G82" s="396">
        <f t="shared" si="3"/>
        <v>0</v>
      </c>
    </row>
    <row r="83" spans="1:7" ht="20.100000000000001" customHeight="1">
      <c r="A83" s="392" t="s">
        <v>1077</v>
      </c>
      <c r="B83" s="393" t="s">
        <v>1111</v>
      </c>
      <c r="C83" s="393" t="s">
        <v>1084</v>
      </c>
      <c r="D83" s="394"/>
      <c r="E83" s="394"/>
      <c r="F83" s="395">
        <f t="shared" si="2"/>
        <v>0</v>
      </c>
      <c r="G83" s="396">
        <f t="shared" si="3"/>
        <v>0</v>
      </c>
    </row>
    <row r="84" spans="1:7" ht="20.100000000000001" customHeight="1">
      <c r="A84" s="392"/>
      <c r="B84" s="393" t="s">
        <v>1107</v>
      </c>
      <c r="C84" s="393" t="s">
        <v>1080</v>
      </c>
      <c r="D84" s="394"/>
      <c r="E84" s="394"/>
      <c r="F84" s="395">
        <f t="shared" si="2"/>
        <v>0</v>
      </c>
      <c r="G84" s="396">
        <f t="shared" si="3"/>
        <v>0</v>
      </c>
    </row>
    <row r="85" spans="1:7" ht="20.100000000000001" customHeight="1">
      <c r="A85" s="392"/>
      <c r="B85" s="393" t="s">
        <v>1103</v>
      </c>
      <c r="C85" s="393" t="s">
        <v>1013</v>
      </c>
      <c r="D85" s="394"/>
      <c r="E85" s="394"/>
      <c r="F85" s="395">
        <f t="shared" si="2"/>
        <v>0</v>
      </c>
      <c r="G85" s="396">
        <f t="shared" si="3"/>
        <v>0</v>
      </c>
    </row>
    <row r="86" spans="1:7" ht="20.100000000000001" customHeight="1">
      <c r="A86" s="392" t="s">
        <v>1074</v>
      </c>
      <c r="B86" s="393" t="s">
        <v>1112</v>
      </c>
      <c r="C86" s="393" t="s">
        <v>1084</v>
      </c>
      <c r="D86" s="394"/>
      <c r="E86" s="394"/>
      <c r="F86" s="395">
        <f t="shared" si="2"/>
        <v>0</v>
      </c>
      <c r="G86" s="396">
        <f t="shared" si="3"/>
        <v>0</v>
      </c>
    </row>
    <row r="87" spans="1:7" ht="20.100000000000001" customHeight="1">
      <c r="A87" s="392"/>
      <c r="B87" s="393" t="s">
        <v>1110</v>
      </c>
      <c r="C87" s="393" t="s">
        <v>1080</v>
      </c>
      <c r="D87" s="394"/>
      <c r="E87" s="394"/>
      <c r="F87" s="395">
        <f t="shared" si="2"/>
        <v>0</v>
      </c>
      <c r="G87" s="396">
        <f t="shared" si="3"/>
        <v>0</v>
      </c>
    </row>
    <row r="88" spans="1:7" ht="20.100000000000001" customHeight="1">
      <c r="A88" s="392"/>
      <c r="B88" s="393" t="s">
        <v>1104</v>
      </c>
      <c r="C88" s="393" t="s">
        <v>1066</v>
      </c>
      <c r="D88" s="394"/>
      <c r="E88" s="394"/>
      <c r="F88" s="395">
        <f t="shared" si="2"/>
        <v>0</v>
      </c>
      <c r="G88" s="396">
        <f t="shared" si="3"/>
        <v>0</v>
      </c>
    </row>
    <row r="89" spans="1:7" ht="20.100000000000001" customHeight="1">
      <c r="A89" s="392" t="s">
        <v>1113</v>
      </c>
      <c r="B89" s="393" t="s">
        <v>1111</v>
      </c>
      <c r="C89" s="393" t="s">
        <v>1074</v>
      </c>
      <c r="D89" s="394"/>
      <c r="E89" s="394"/>
      <c r="F89" s="395">
        <f t="shared" si="2"/>
        <v>0</v>
      </c>
      <c r="G89" s="396">
        <f t="shared" si="3"/>
        <v>0</v>
      </c>
    </row>
    <row r="90" spans="1:7" ht="20.100000000000001" customHeight="1">
      <c r="A90" s="392"/>
      <c r="B90" s="393" t="s">
        <v>1110</v>
      </c>
      <c r="C90" s="393" t="s">
        <v>1080</v>
      </c>
      <c r="D90" s="394"/>
      <c r="E90" s="394"/>
      <c r="F90" s="395">
        <f t="shared" si="2"/>
        <v>0</v>
      </c>
      <c r="G90" s="396">
        <f t="shared" si="3"/>
        <v>0</v>
      </c>
    </row>
    <row r="91" spans="1:7" ht="20.100000000000001" customHeight="1">
      <c r="A91" s="392"/>
      <c r="B91" s="393" t="s">
        <v>1107</v>
      </c>
      <c r="C91" s="393" t="s">
        <v>1066</v>
      </c>
      <c r="D91" s="394"/>
      <c r="E91" s="394"/>
      <c r="F91" s="395">
        <f t="shared" si="2"/>
        <v>0</v>
      </c>
      <c r="G91" s="396">
        <f t="shared" si="3"/>
        <v>0</v>
      </c>
    </row>
    <row r="92" spans="1:7" ht="20.100000000000001" customHeight="1">
      <c r="A92" s="392" t="s">
        <v>1114</v>
      </c>
      <c r="B92" s="393" t="s">
        <v>1111</v>
      </c>
      <c r="C92" s="393" t="s">
        <v>1077</v>
      </c>
      <c r="D92" s="394"/>
      <c r="E92" s="394"/>
      <c r="F92" s="395">
        <f t="shared" si="2"/>
        <v>0</v>
      </c>
      <c r="G92" s="396">
        <f t="shared" si="3"/>
        <v>0</v>
      </c>
    </row>
    <row r="93" spans="1:7" ht="20.100000000000001" customHeight="1">
      <c r="A93" s="392"/>
      <c r="B93" s="393" t="s">
        <v>1110</v>
      </c>
      <c r="C93" s="393" t="s">
        <v>1013</v>
      </c>
      <c r="D93" s="394"/>
      <c r="E93" s="394"/>
      <c r="F93" s="395">
        <f t="shared" si="2"/>
        <v>0</v>
      </c>
      <c r="G93" s="396">
        <f t="shared" si="3"/>
        <v>0</v>
      </c>
    </row>
    <row r="94" spans="1:7" ht="20.100000000000001" customHeight="1">
      <c r="A94" s="392"/>
      <c r="B94" s="393" t="s">
        <v>1107</v>
      </c>
      <c r="C94" s="393" t="s">
        <v>1066</v>
      </c>
      <c r="D94" s="394"/>
      <c r="E94" s="394"/>
      <c r="F94" s="395">
        <f t="shared" si="2"/>
        <v>0</v>
      </c>
      <c r="G94" s="396">
        <f t="shared" si="3"/>
        <v>0</v>
      </c>
    </row>
    <row r="95" spans="1:7" ht="20.100000000000001" customHeight="1">
      <c r="A95" s="392" t="s">
        <v>1083</v>
      </c>
      <c r="B95" s="393" t="s">
        <v>1111</v>
      </c>
      <c r="C95" s="393" t="s">
        <v>1080</v>
      </c>
      <c r="D95" s="394"/>
      <c r="E95" s="394"/>
      <c r="F95" s="395">
        <f t="shared" si="2"/>
        <v>0</v>
      </c>
      <c r="G95" s="396">
        <f t="shared" si="3"/>
        <v>0</v>
      </c>
    </row>
    <row r="96" spans="1:7" ht="20.100000000000001" customHeight="1">
      <c r="A96" s="392"/>
      <c r="B96" s="393" t="s">
        <v>1110</v>
      </c>
      <c r="C96" s="393" t="s">
        <v>1087</v>
      </c>
      <c r="D96" s="394"/>
      <c r="E96" s="394"/>
      <c r="F96" s="395">
        <f t="shared" si="2"/>
        <v>0</v>
      </c>
      <c r="G96" s="396">
        <f t="shared" si="3"/>
        <v>0</v>
      </c>
    </row>
    <row r="97" spans="1:7" ht="20.100000000000001" customHeight="1">
      <c r="A97" s="392"/>
      <c r="B97" s="393" t="s">
        <v>1103</v>
      </c>
      <c r="C97" s="393" t="s">
        <v>1029</v>
      </c>
      <c r="D97" s="394"/>
      <c r="E97" s="394"/>
      <c r="F97" s="395">
        <f t="shared" si="2"/>
        <v>0</v>
      </c>
      <c r="G97" s="396">
        <f t="shared" si="3"/>
        <v>0</v>
      </c>
    </row>
    <row r="98" spans="1:7" ht="20.100000000000001" customHeight="1">
      <c r="A98" s="392" t="s">
        <v>1096</v>
      </c>
      <c r="B98" s="393" t="s">
        <v>1112</v>
      </c>
      <c r="C98" s="393" t="s">
        <v>1077</v>
      </c>
      <c r="D98" s="394"/>
      <c r="E98" s="394"/>
      <c r="F98" s="395">
        <f t="shared" si="2"/>
        <v>0</v>
      </c>
      <c r="G98" s="396">
        <f t="shared" si="3"/>
        <v>0</v>
      </c>
    </row>
    <row r="99" spans="1:7" ht="20.100000000000001" customHeight="1">
      <c r="A99" s="392"/>
      <c r="B99" s="393" t="s">
        <v>1110</v>
      </c>
      <c r="C99" s="393" t="s">
        <v>1066</v>
      </c>
      <c r="D99" s="394"/>
      <c r="E99" s="394"/>
      <c r="F99" s="395">
        <f t="shared" si="2"/>
        <v>0</v>
      </c>
      <c r="G99" s="396">
        <f t="shared" si="3"/>
        <v>0</v>
      </c>
    </row>
    <row r="100" spans="1:7" ht="20.100000000000001" customHeight="1">
      <c r="A100" s="392"/>
      <c r="B100" s="393" t="s">
        <v>1112</v>
      </c>
      <c r="C100" s="393" t="s">
        <v>1080</v>
      </c>
      <c r="D100" s="394"/>
      <c r="E100" s="394"/>
      <c r="F100" s="395">
        <f t="shared" si="2"/>
        <v>0</v>
      </c>
      <c r="G100" s="396">
        <f t="shared" si="3"/>
        <v>0</v>
      </c>
    </row>
    <row r="101" spans="1:7" ht="20.100000000000001" customHeight="1">
      <c r="A101" s="392" t="s">
        <v>1099</v>
      </c>
      <c r="B101" s="393" t="s">
        <v>1110</v>
      </c>
      <c r="C101" s="393" t="s">
        <v>1072</v>
      </c>
      <c r="D101" s="394"/>
      <c r="E101" s="394"/>
      <c r="F101" s="395">
        <f t="shared" si="2"/>
        <v>0</v>
      </c>
      <c r="G101" s="396">
        <f>C101*E101</f>
        <v>0</v>
      </c>
    </row>
  </sheetData>
  <sheetProtection password="CC2F" sheet="1" objects="1" scenarios="1"/>
  <mergeCells count="5">
    <mergeCell ref="A1:G2"/>
    <mergeCell ref="A3:C3"/>
    <mergeCell ref="A4:A5"/>
    <mergeCell ref="B4:B5"/>
    <mergeCell ref="C4:C5"/>
  </mergeCells>
  <phoneticPr fontId="1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42"/>
  <sheetViews>
    <sheetView workbookViewId="0">
      <selection activeCell="H23" sqref="H23"/>
    </sheetView>
  </sheetViews>
  <sheetFormatPr defaultRowHeight="14.25"/>
  <cols>
    <col min="1" max="1" width="6.75" style="386" customWidth="1"/>
    <col min="2" max="2" width="7.75" style="386" customWidth="1"/>
    <col min="3" max="6" width="9" style="386"/>
    <col min="7" max="8" width="9" style="387"/>
    <col min="9" max="16384" width="9" style="386"/>
  </cols>
  <sheetData>
    <row r="1" spans="1:8">
      <c r="A1" s="568" t="s">
        <v>1115</v>
      </c>
      <c r="B1" s="568"/>
      <c r="C1" s="568"/>
      <c r="D1" s="568"/>
      <c r="E1" s="568"/>
      <c r="F1" s="568"/>
      <c r="G1" s="568"/>
      <c r="H1" s="568"/>
    </row>
    <row r="2" spans="1:8">
      <c r="A2" s="568"/>
      <c r="B2" s="568"/>
      <c r="C2" s="568"/>
      <c r="D2" s="568"/>
      <c r="E2" s="568"/>
      <c r="F2" s="568"/>
      <c r="G2" s="568"/>
      <c r="H2" s="568"/>
    </row>
    <row r="3" spans="1:8" ht="23.25" customHeight="1">
      <c r="A3" s="569" t="s">
        <v>1116</v>
      </c>
      <c r="B3" s="569"/>
      <c r="C3" s="569"/>
      <c r="D3" s="569"/>
    </row>
    <row r="4" spans="1:8" ht="15.75">
      <c r="A4" s="575" t="s">
        <v>1117</v>
      </c>
      <c r="B4" s="577" t="s">
        <v>1118</v>
      </c>
      <c r="C4" s="578"/>
      <c r="D4" s="399" t="s">
        <v>1119</v>
      </c>
      <c r="E4" s="400" t="s">
        <v>1120</v>
      </c>
      <c r="F4" s="401" t="s">
        <v>1121</v>
      </c>
      <c r="G4" s="401" t="s">
        <v>1120</v>
      </c>
      <c r="H4" s="401" t="s">
        <v>1122</v>
      </c>
    </row>
    <row r="5" spans="1:8" ht="24">
      <c r="A5" s="576"/>
      <c r="B5" s="403" t="s">
        <v>1123</v>
      </c>
      <c r="C5" s="402" t="s">
        <v>1124</v>
      </c>
      <c r="D5" s="404" t="s">
        <v>1125</v>
      </c>
      <c r="E5" s="405" t="s">
        <v>1126</v>
      </c>
      <c r="F5" s="405" t="s">
        <v>1127</v>
      </c>
      <c r="G5" s="406" t="s">
        <v>1128</v>
      </c>
      <c r="H5" s="405" t="s">
        <v>1129</v>
      </c>
    </row>
    <row r="6" spans="1:8" ht="20.100000000000001" customHeight="1">
      <c r="A6" s="407"/>
      <c r="B6" s="393" t="s">
        <v>1130</v>
      </c>
      <c r="C6" s="408"/>
      <c r="D6" s="393" t="s">
        <v>1131</v>
      </c>
      <c r="E6" s="394"/>
      <c r="F6" s="394"/>
      <c r="G6" s="409">
        <f>D6/100*E6</f>
        <v>0</v>
      </c>
      <c r="H6" s="396">
        <f>D6/100*F6</f>
        <v>0</v>
      </c>
    </row>
    <row r="7" spans="1:8" ht="20.100000000000001" customHeight="1">
      <c r="A7" s="407"/>
      <c r="B7" s="393" t="s">
        <v>1132</v>
      </c>
      <c r="C7" s="408"/>
      <c r="D7" s="393" t="s">
        <v>1133</v>
      </c>
      <c r="E7" s="394"/>
      <c r="F7" s="394"/>
      <c r="G7" s="409">
        <f t="shared" ref="G7:G37" si="0">D7/100*E7</f>
        <v>0</v>
      </c>
      <c r="H7" s="396">
        <f t="shared" ref="H7:H37" si="1">D7/100*F7</f>
        <v>0</v>
      </c>
    </row>
    <row r="8" spans="1:8" ht="20.100000000000001" customHeight="1">
      <c r="A8" s="410" t="s">
        <v>1134</v>
      </c>
      <c r="B8" s="393" t="s">
        <v>1135</v>
      </c>
      <c r="C8" s="393" t="s">
        <v>1135</v>
      </c>
      <c r="D8" s="393" t="s">
        <v>1136</v>
      </c>
      <c r="E8" s="394"/>
      <c r="F8" s="394"/>
      <c r="G8" s="409">
        <f t="shared" si="0"/>
        <v>0</v>
      </c>
      <c r="H8" s="396">
        <f t="shared" si="1"/>
        <v>0</v>
      </c>
    </row>
    <row r="9" spans="1:8" ht="20.100000000000001" customHeight="1">
      <c r="A9" s="410" t="s">
        <v>1137</v>
      </c>
      <c r="B9" s="393" t="s">
        <v>1111</v>
      </c>
      <c r="C9" s="393" t="s">
        <v>1111</v>
      </c>
      <c r="D9" s="393" t="s">
        <v>1138</v>
      </c>
      <c r="E9" s="394"/>
      <c r="F9" s="394"/>
      <c r="G9" s="409">
        <f t="shared" si="0"/>
        <v>0</v>
      </c>
      <c r="H9" s="396">
        <f t="shared" si="1"/>
        <v>0</v>
      </c>
    </row>
    <row r="10" spans="1:8" ht="20.100000000000001" customHeight="1">
      <c r="A10" s="410" t="s">
        <v>1139</v>
      </c>
      <c r="B10" s="393" t="s">
        <v>1110</v>
      </c>
      <c r="C10" s="393" t="s">
        <v>1110</v>
      </c>
      <c r="D10" s="393" t="s">
        <v>1140</v>
      </c>
      <c r="E10" s="394"/>
      <c r="F10" s="394"/>
      <c r="G10" s="409">
        <f t="shared" si="0"/>
        <v>0</v>
      </c>
      <c r="H10" s="396">
        <f t="shared" si="1"/>
        <v>0</v>
      </c>
    </row>
    <row r="11" spans="1:8" ht="20.100000000000001" customHeight="1">
      <c r="A11" s="410" t="s">
        <v>1141</v>
      </c>
      <c r="B11" s="393" t="s">
        <v>1107</v>
      </c>
      <c r="C11" s="393" t="s">
        <v>1107</v>
      </c>
      <c r="D11" s="393" t="s">
        <v>1142</v>
      </c>
      <c r="E11" s="394"/>
      <c r="F11" s="394"/>
      <c r="G11" s="409">
        <f t="shared" si="0"/>
        <v>0</v>
      </c>
      <c r="H11" s="396">
        <f t="shared" si="1"/>
        <v>0</v>
      </c>
    </row>
    <row r="12" spans="1:8" ht="20.100000000000001" customHeight="1">
      <c r="A12" s="410" t="s">
        <v>1143</v>
      </c>
      <c r="B12" s="393" t="s">
        <v>1104</v>
      </c>
      <c r="C12" s="393" t="s">
        <v>1104</v>
      </c>
      <c r="D12" s="393" t="s">
        <v>1144</v>
      </c>
      <c r="E12" s="394"/>
      <c r="F12" s="394"/>
      <c r="G12" s="409">
        <f t="shared" si="0"/>
        <v>0</v>
      </c>
      <c r="H12" s="396">
        <f t="shared" si="1"/>
        <v>0</v>
      </c>
    </row>
    <row r="13" spans="1:8" ht="20.100000000000001" customHeight="1">
      <c r="A13" s="410" t="s">
        <v>1145</v>
      </c>
      <c r="B13" s="393" t="s">
        <v>1105</v>
      </c>
      <c r="C13" s="393" t="s">
        <v>1105</v>
      </c>
      <c r="D13" s="393" t="s">
        <v>1146</v>
      </c>
      <c r="E13" s="394"/>
      <c r="F13" s="394"/>
      <c r="G13" s="409">
        <f t="shared" si="0"/>
        <v>0</v>
      </c>
      <c r="H13" s="396">
        <f t="shared" si="1"/>
        <v>0</v>
      </c>
    </row>
    <row r="14" spans="1:8" ht="20.100000000000001" customHeight="1">
      <c r="A14" s="410" t="s">
        <v>1147</v>
      </c>
      <c r="B14" s="393" t="s">
        <v>1108</v>
      </c>
      <c r="C14" s="393" t="s">
        <v>1108</v>
      </c>
      <c r="D14" s="393" t="s">
        <v>1148</v>
      </c>
      <c r="E14" s="394"/>
      <c r="F14" s="394"/>
      <c r="G14" s="409">
        <f t="shared" si="0"/>
        <v>0</v>
      </c>
      <c r="H14" s="396">
        <f t="shared" si="1"/>
        <v>0</v>
      </c>
    </row>
    <row r="15" spans="1:8" ht="20.100000000000001" customHeight="1">
      <c r="A15" s="410" t="s">
        <v>1149</v>
      </c>
      <c r="B15" s="393" t="s">
        <v>1096</v>
      </c>
      <c r="C15" s="393" t="s">
        <v>1096</v>
      </c>
      <c r="D15" s="393" t="s">
        <v>1150</v>
      </c>
      <c r="E15" s="394"/>
      <c r="F15" s="394"/>
      <c r="G15" s="409">
        <f t="shared" si="0"/>
        <v>0</v>
      </c>
      <c r="H15" s="396">
        <f t="shared" si="1"/>
        <v>0</v>
      </c>
    </row>
    <row r="16" spans="1:8" ht="20.100000000000001" customHeight="1">
      <c r="A16" s="410" t="s">
        <v>1151</v>
      </c>
      <c r="B16" s="393" t="s">
        <v>1152</v>
      </c>
      <c r="C16" s="393" t="s">
        <v>1152</v>
      </c>
      <c r="D16" s="393" t="s">
        <v>1153</v>
      </c>
      <c r="E16" s="394"/>
      <c r="F16" s="394"/>
      <c r="G16" s="409">
        <f t="shared" si="0"/>
        <v>0</v>
      </c>
      <c r="H16" s="396">
        <f t="shared" si="1"/>
        <v>0</v>
      </c>
    </row>
    <row r="17" spans="1:8" ht="20.100000000000001" customHeight="1">
      <c r="A17" s="410" t="s">
        <v>1154</v>
      </c>
      <c r="B17" s="393" t="s">
        <v>1155</v>
      </c>
      <c r="C17" s="393" t="s">
        <v>1155</v>
      </c>
      <c r="D17" s="393" t="s">
        <v>1156</v>
      </c>
      <c r="E17" s="394"/>
      <c r="F17" s="394"/>
      <c r="G17" s="409">
        <f t="shared" si="0"/>
        <v>0</v>
      </c>
      <c r="H17" s="396">
        <f t="shared" si="1"/>
        <v>0</v>
      </c>
    </row>
    <row r="18" spans="1:8" ht="20.100000000000001" customHeight="1">
      <c r="A18" s="410" t="s">
        <v>1157</v>
      </c>
      <c r="B18" s="393" t="s">
        <v>1158</v>
      </c>
      <c r="C18" s="393" t="s">
        <v>1158</v>
      </c>
      <c r="D18" s="393" t="s">
        <v>1159</v>
      </c>
      <c r="E18" s="394"/>
      <c r="F18" s="394"/>
      <c r="G18" s="409">
        <f t="shared" si="0"/>
        <v>0</v>
      </c>
      <c r="H18" s="396">
        <f t="shared" si="1"/>
        <v>0</v>
      </c>
    </row>
    <row r="19" spans="1:8" ht="20.100000000000001" customHeight="1">
      <c r="A19" s="410" t="s">
        <v>1160</v>
      </c>
      <c r="B19" s="393" t="s">
        <v>1161</v>
      </c>
      <c r="C19" s="393" t="s">
        <v>1161</v>
      </c>
      <c r="D19" s="393" t="s">
        <v>1162</v>
      </c>
      <c r="E19" s="394"/>
      <c r="F19" s="394"/>
      <c r="G19" s="409">
        <f t="shared" si="0"/>
        <v>0</v>
      </c>
      <c r="H19" s="396">
        <f t="shared" si="1"/>
        <v>0</v>
      </c>
    </row>
    <row r="20" spans="1:8" ht="20.100000000000001" customHeight="1">
      <c r="A20" s="410" t="s">
        <v>1163</v>
      </c>
      <c r="B20" s="393" t="s">
        <v>1164</v>
      </c>
      <c r="C20" s="393" t="s">
        <v>1164</v>
      </c>
      <c r="D20" s="393" t="s">
        <v>1165</v>
      </c>
      <c r="E20" s="394"/>
      <c r="F20" s="394"/>
      <c r="G20" s="409">
        <f t="shared" si="0"/>
        <v>0</v>
      </c>
      <c r="H20" s="396">
        <f t="shared" si="1"/>
        <v>0</v>
      </c>
    </row>
    <row r="21" spans="1:8" ht="20.100000000000001" customHeight="1">
      <c r="A21" s="410" t="s">
        <v>1166</v>
      </c>
      <c r="B21" s="393" t="s">
        <v>1167</v>
      </c>
      <c r="C21" s="393" t="s">
        <v>1167</v>
      </c>
      <c r="D21" s="393" t="s">
        <v>1168</v>
      </c>
      <c r="E21" s="394"/>
      <c r="F21" s="394"/>
      <c r="G21" s="409">
        <f t="shared" si="0"/>
        <v>0</v>
      </c>
      <c r="H21" s="396">
        <f t="shared" si="1"/>
        <v>0</v>
      </c>
    </row>
    <row r="22" spans="1:8" ht="20.100000000000001" customHeight="1">
      <c r="A22" s="410" t="s">
        <v>1169</v>
      </c>
      <c r="B22" s="393" t="s">
        <v>1170</v>
      </c>
      <c r="C22" s="393" t="s">
        <v>1170</v>
      </c>
      <c r="D22" s="393" t="s">
        <v>1171</v>
      </c>
      <c r="E22" s="394"/>
      <c r="F22" s="394"/>
      <c r="G22" s="409">
        <f t="shared" si="0"/>
        <v>0</v>
      </c>
      <c r="H22" s="396">
        <f t="shared" si="1"/>
        <v>0</v>
      </c>
    </row>
    <row r="23" spans="1:8" ht="20.100000000000001" customHeight="1">
      <c r="A23" s="410" t="s">
        <v>1056</v>
      </c>
      <c r="B23" s="393" t="s">
        <v>1172</v>
      </c>
      <c r="C23" s="393" t="s">
        <v>1172</v>
      </c>
      <c r="D23" s="393" t="s">
        <v>1173</v>
      </c>
      <c r="E23" s="394"/>
      <c r="F23" s="394"/>
      <c r="G23" s="409">
        <f t="shared" si="0"/>
        <v>0</v>
      </c>
      <c r="H23" s="396">
        <f t="shared" si="1"/>
        <v>0</v>
      </c>
    </row>
    <row r="24" spans="1:8" ht="20.100000000000001" customHeight="1">
      <c r="A24" s="410" t="s">
        <v>1174</v>
      </c>
      <c r="B24" s="393" t="s">
        <v>1175</v>
      </c>
      <c r="C24" s="393" t="s">
        <v>1175</v>
      </c>
      <c r="D24" s="393" t="s">
        <v>1176</v>
      </c>
      <c r="E24" s="394"/>
      <c r="F24" s="394"/>
      <c r="G24" s="409">
        <f t="shared" si="0"/>
        <v>0</v>
      </c>
      <c r="H24" s="396">
        <f t="shared" si="1"/>
        <v>0</v>
      </c>
    </row>
    <row r="25" spans="1:8" ht="20.100000000000001" customHeight="1">
      <c r="A25" s="410" t="s">
        <v>1059</v>
      </c>
      <c r="B25" s="393" t="s">
        <v>1177</v>
      </c>
      <c r="C25" s="393" t="s">
        <v>1177</v>
      </c>
      <c r="D25" s="393" t="s">
        <v>1178</v>
      </c>
      <c r="E25" s="394"/>
      <c r="F25" s="394"/>
      <c r="G25" s="409">
        <f t="shared" si="0"/>
        <v>0</v>
      </c>
      <c r="H25" s="396">
        <f t="shared" si="1"/>
        <v>0</v>
      </c>
    </row>
    <row r="26" spans="1:8" ht="20.100000000000001" customHeight="1">
      <c r="A26" s="410" t="s">
        <v>1179</v>
      </c>
      <c r="B26" s="393" t="s">
        <v>1180</v>
      </c>
      <c r="C26" s="393" t="s">
        <v>1180</v>
      </c>
      <c r="D26" s="393" t="s">
        <v>1181</v>
      </c>
      <c r="E26" s="394"/>
      <c r="F26" s="394"/>
      <c r="G26" s="409">
        <f t="shared" si="0"/>
        <v>0</v>
      </c>
      <c r="H26" s="396">
        <f t="shared" si="1"/>
        <v>0</v>
      </c>
    </row>
    <row r="27" spans="1:8" ht="20.100000000000001" customHeight="1">
      <c r="A27" s="410" t="s">
        <v>1062</v>
      </c>
      <c r="B27" s="393" t="s">
        <v>1181</v>
      </c>
      <c r="C27" s="393" t="s">
        <v>1181</v>
      </c>
      <c r="D27" s="393" t="s">
        <v>1182</v>
      </c>
      <c r="E27" s="394"/>
      <c r="F27" s="394"/>
      <c r="G27" s="409">
        <f t="shared" si="0"/>
        <v>0</v>
      </c>
      <c r="H27" s="396">
        <f t="shared" si="1"/>
        <v>0</v>
      </c>
    </row>
    <row r="28" spans="1:8" ht="20.100000000000001" customHeight="1">
      <c r="A28" s="410" t="s">
        <v>1183</v>
      </c>
      <c r="B28" s="393" t="s">
        <v>1184</v>
      </c>
      <c r="C28" s="393" t="s">
        <v>1184</v>
      </c>
      <c r="D28" s="393" t="s">
        <v>1185</v>
      </c>
      <c r="E28" s="394"/>
      <c r="F28" s="394"/>
      <c r="G28" s="409">
        <f t="shared" si="0"/>
        <v>0</v>
      </c>
      <c r="H28" s="396">
        <f t="shared" si="1"/>
        <v>0</v>
      </c>
    </row>
    <row r="29" spans="1:8" ht="20.100000000000001" customHeight="1">
      <c r="A29" s="410" t="s">
        <v>1065</v>
      </c>
      <c r="B29" s="393" t="s">
        <v>1186</v>
      </c>
      <c r="C29" s="393" t="s">
        <v>1186</v>
      </c>
      <c r="D29" s="393" t="s">
        <v>1187</v>
      </c>
      <c r="E29" s="394"/>
      <c r="F29" s="394"/>
      <c r="G29" s="409">
        <f t="shared" si="0"/>
        <v>0</v>
      </c>
      <c r="H29" s="396">
        <f t="shared" si="1"/>
        <v>0</v>
      </c>
    </row>
    <row r="30" spans="1:8" ht="20.100000000000001" customHeight="1">
      <c r="A30" s="410" t="s">
        <v>1067</v>
      </c>
      <c r="B30" s="393" t="s">
        <v>1188</v>
      </c>
      <c r="C30" s="393" t="s">
        <v>1188</v>
      </c>
      <c r="D30" s="393" t="s">
        <v>1189</v>
      </c>
      <c r="E30" s="394"/>
      <c r="F30" s="394"/>
      <c r="G30" s="409">
        <f t="shared" si="0"/>
        <v>0</v>
      </c>
      <c r="H30" s="396">
        <f t="shared" si="1"/>
        <v>0</v>
      </c>
    </row>
    <row r="31" spans="1:8" ht="20.100000000000001" customHeight="1">
      <c r="A31" s="410" t="s">
        <v>1069</v>
      </c>
      <c r="B31" s="393" t="s">
        <v>1054</v>
      </c>
      <c r="C31" s="393" t="s">
        <v>1190</v>
      </c>
      <c r="D31" s="393" t="s">
        <v>1191</v>
      </c>
      <c r="E31" s="394"/>
      <c r="F31" s="394"/>
      <c r="G31" s="409">
        <f t="shared" si="0"/>
        <v>0</v>
      </c>
      <c r="H31" s="396">
        <f t="shared" si="1"/>
        <v>0</v>
      </c>
    </row>
    <row r="32" spans="1:8" ht="20.100000000000001" customHeight="1">
      <c r="A32" s="410" t="s">
        <v>1071</v>
      </c>
      <c r="B32" s="393" t="s">
        <v>1019</v>
      </c>
      <c r="C32" s="393" t="s">
        <v>1192</v>
      </c>
      <c r="D32" s="393" t="s">
        <v>1193</v>
      </c>
      <c r="E32" s="394"/>
      <c r="F32" s="394"/>
      <c r="G32" s="409">
        <f t="shared" si="0"/>
        <v>0</v>
      </c>
      <c r="H32" s="396">
        <f t="shared" si="1"/>
        <v>0</v>
      </c>
    </row>
    <row r="33" spans="1:8" ht="20.100000000000001" customHeight="1">
      <c r="A33" s="410" t="s">
        <v>1039</v>
      </c>
      <c r="B33" s="393" t="s">
        <v>1094</v>
      </c>
      <c r="C33" s="393" t="s">
        <v>1194</v>
      </c>
      <c r="D33" s="393" t="s">
        <v>1195</v>
      </c>
      <c r="E33" s="394"/>
      <c r="F33" s="394"/>
      <c r="G33" s="409">
        <f t="shared" si="0"/>
        <v>0</v>
      </c>
      <c r="H33" s="396">
        <f t="shared" si="1"/>
        <v>0</v>
      </c>
    </row>
    <row r="34" spans="1:8" ht="20.100000000000001" customHeight="1">
      <c r="A34" s="410" t="s">
        <v>1035</v>
      </c>
      <c r="B34" s="393" t="s">
        <v>1025</v>
      </c>
      <c r="C34" s="393" t="s">
        <v>1196</v>
      </c>
      <c r="D34" s="393" t="s">
        <v>1197</v>
      </c>
      <c r="E34" s="394"/>
      <c r="F34" s="394"/>
      <c r="G34" s="409">
        <f t="shared" si="0"/>
        <v>0</v>
      </c>
      <c r="H34" s="396">
        <f t="shared" si="1"/>
        <v>0</v>
      </c>
    </row>
    <row r="35" spans="1:8" ht="20.100000000000001" customHeight="1">
      <c r="A35" s="410" t="s">
        <v>1033</v>
      </c>
      <c r="B35" s="393" t="s">
        <v>1079</v>
      </c>
      <c r="C35" s="393" t="s">
        <v>1198</v>
      </c>
      <c r="D35" s="393" t="s">
        <v>1199</v>
      </c>
      <c r="E35" s="394"/>
      <c r="F35" s="394"/>
      <c r="G35" s="409">
        <f t="shared" si="0"/>
        <v>0</v>
      </c>
      <c r="H35" s="396">
        <f t="shared" si="1"/>
        <v>0</v>
      </c>
    </row>
    <row r="36" spans="1:8" ht="20.100000000000001" customHeight="1">
      <c r="A36" s="410" t="s">
        <v>1028</v>
      </c>
      <c r="B36" s="393" t="s">
        <v>1200</v>
      </c>
      <c r="C36" s="393" t="s">
        <v>1200</v>
      </c>
      <c r="D36" s="393" t="s">
        <v>1201</v>
      </c>
      <c r="E36" s="394"/>
      <c r="F36" s="394"/>
      <c r="G36" s="409">
        <f t="shared" si="0"/>
        <v>0</v>
      </c>
      <c r="H36" s="396">
        <f t="shared" si="1"/>
        <v>0</v>
      </c>
    </row>
    <row r="37" spans="1:8" ht="20.100000000000001" customHeight="1">
      <c r="A37" s="410" t="s">
        <v>1022</v>
      </c>
      <c r="B37" s="393" t="s">
        <v>1102</v>
      </c>
      <c r="C37" s="393" t="s">
        <v>1202</v>
      </c>
      <c r="D37" s="393" t="s">
        <v>1203</v>
      </c>
      <c r="E37" s="394"/>
      <c r="F37" s="394"/>
      <c r="G37" s="409">
        <f t="shared" si="0"/>
        <v>0</v>
      </c>
      <c r="H37" s="396">
        <f t="shared" si="1"/>
        <v>0</v>
      </c>
    </row>
    <row r="39" spans="1:8">
      <c r="A39" s="579" t="s">
        <v>1204</v>
      </c>
      <c r="B39" s="579"/>
      <c r="C39" s="579"/>
      <c r="D39" s="579"/>
      <c r="E39" s="579"/>
      <c r="F39" s="579"/>
      <c r="G39" s="579"/>
      <c r="H39" s="579"/>
    </row>
    <row r="40" spans="1:8">
      <c r="A40" s="574" t="s">
        <v>1205</v>
      </c>
      <c r="B40" s="574"/>
      <c r="C40" s="574"/>
      <c r="D40" s="574"/>
      <c r="E40" s="574"/>
      <c r="F40" s="574"/>
      <c r="G40" s="574"/>
      <c r="H40" s="574"/>
    </row>
    <row r="41" spans="1:8">
      <c r="A41" s="574" t="s">
        <v>1206</v>
      </c>
      <c r="B41" s="574"/>
      <c r="C41" s="574"/>
      <c r="D41" s="574"/>
      <c r="E41" s="574"/>
      <c r="F41" s="574"/>
      <c r="G41" s="574"/>
      <c r="H41" s="574"/>
    </row>
    <row r="42" spans="1:8">
      <c r="A42" s="574" t="s">
        <v>1207</v>
      </c>
      <c r="B42" s="574"/>
      <c r="C42" s="574"/>
      <c r="D42" s="574"/>
      <c r="E42" s="574"/>
      <c r="F42" s="574"/>
      <c r="G42" s="574"/>
      <c r="H42" s="574"/>
    </row>
  </sheetData>
  <sheetProtection password="CC2F" sheet="1" objects="1" scenarios="1"/>
  <mergeCells count="8">
    <mergeCell ref="A41:H41"/>
    <mergeCell ref="A42:H42"/>
    <mergeCell ref="A1:H2"/>
    <mergeCell ref="A3:D3"/>
    <mergeCell ref="A4:A5"/>
    <mergeCell ref="B4:C4"/>
    <mergeCell ref="A39:H39"/>
    <mergeCell ref="A40:H40"/>
  </mergeCells>
  <phoneticPr fontId="1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G32"/>
  <sheetViews>
    <sheetView workbookViewId="0">
      <selection activeCell="H23" sqref="H23"/>
    </sheetView>
  </sheetViews>
  <sheetFormatPr defaultRowHeight="14.25"/>
  <cols>
    <col min="1" max="16384" width="9" style="289"/>
  </cols>
  <sheetData>
    <row r="1" spans="1:6" ht="14.25" customHeight="1">
      <c r="A1" s="581" t="s">
        <v>1208</v>
      </c>
      <c r="B1" s="581"/>
      <c r="C1" s="581"/>
      <c r="D1" s="581"/>
    </row>
    <row r="2" spans="1:6">
      <c r="A2" s="582" t="s">
        <v>1209</v>
      </c>
      <c r="B2" s="582" t="s">
        <v>1210</v>
      </c>
      <c r="C2" s="584" t="s">
        <v>1211</v>
      </c>
      <c r="D2" s="585"/>
    </row>
    <row r="3" spans="1:6" ht="15.75">
      <c r="A3" s="583"/>
      <c r="B3" s="583"/>
      <c r="C3" s="411" t="s">
        <v>1212</v>
      </c>
      <c r="D3" s="411" t="s">
        <v>1213</v>
      </c>
    </row>
    <row r="4" spans="1:6">
      <c r="A4" s="412" t="s">
        <v>1214</v>
      </c>
      <c r="B4" s="413" t="s">
        <v>1215</v>
      </c>
      <c r="C4" s="413" t="s">
        <v>1216</v>
      </c>
      <c r="D4" s="413" t="s">
        <v>1217</v>
      </c>
    </row>
    <row r="5" spans="1:6">
      <c r="A5" s="412" t="s">
        <v>1218</v>
      </c>
      <c r="B5" s="413" t="s">
        <v>1219</v>
      </c>
      <c r="C5" s="413" t="s">
        <v>1220</v>
      </c>
      <c r="D5" s="413" t="s">
        <v>1217</v>
      </c>
    </row>
    <row r="6" spans="1:6" ht="15.75">
      <c r="A6" s="412" t="s">
        <v>1221</v>
      </c>
      <c r="B6" s="414">
        <v>27.87</v>
      </c>
      <c r="C6" s="414">
        <v>13.5</v>
      </c>
      <c r="D6" s="415" t="s">
        <v>1222</v>
      </c>
    </row>
    <row r="7" spans="1:6" ht="15.75">
      <c r="A7" s="416" t="s">
        <v>1223</v>
      </c>
      <c r="B7" s="417">
        <v>37.159999999999997</v>
      </c>
      <c r="C7" s="417" t="s">
        <v>1224</v>
      </c>
      <c r="D7" s="418" t="s">
        <v>1222</v>
      </c>
    </row>
    <row r="9" spans="1:6">
      <c r="A9" s="580" t="s">
        <v>1225</v>
      </c>
      <c r="B9" s="580"/>
      <c r="C9" s="580"/>
      <c r="D9" s="580"/>
      <c r="E9" s="580"/>
      <c r="F9" s="580"/>
    </row>
    <row r="10" spans="1:6">
      <c r="A10" s="586" t="s">
        <v>1226</v>
      </c>
      <c r="B10" s="587"/>
      <c r="C10" s="582" t="s">
        <v>1227</v>
      </c>
      <c r="D10" s="582" t="s">
        <v>1228</v>
      </c>
      <c r="E10" s="582" t="s">
        <v>1229</v>
      </c>
      <c r="F10" s="582" t="s">
        <v>1230</v>
      </c>
    </row>
    <row r="11" spans="1:6">
      <c r="A11" s="588"/>
      <c r="B11" s="589"/>
      <c r="C11" s="583"/>
      <c r="D11" s="590"/>
      <c r="E11" s="583"/>
      <c r="F11" s="583"/>
    </row>
    <row r="12" spans="1:6">
      <c r="A12" s="586" t="s">
        <v>1231</v>
      </c>
      <c r="B12" s="587"/>
      <c r="C12" s="593" t="s">
        <v>1065</v>
      </c>
      <c r="D12" s="419" t="s">
        <v>1232</v>
      </c>
      <c r="E12" s="383" t="s">
        <v>1233</v>
      </c>
      <c r="F12" s="383" t="s">
        <v>1234</v>
      </c>
    </row>
    <row r="13" spans="1:6">
      <c r="A13" s="591"/>
      <c r="B13" s="592"/>
      <c r="C13" s="594"/>
      <c r="D13" s="383" t="s">
        <v>1235</v>
      </c>
      <c r="E13" s="383" t="s">
        <v>1086</v>
      </c>
      <c r="F13" s="383" t="s">
        <v>1236</v>
      </c>
    </row>
    <row r="14" spans="1:6">
      <c r="A14" s="591"/>
      <c r="B14" s="592"/>
      <c r="C14" s="594"/>
      <c r="D14" s="383" t="s">
        <v>1237</v>
      </c>
      <c r="E14" s="383" t="s">
        <v>1238</v>
      </c>
      <c r="F14" s="383" t="s">
        <v>1239</v>
      </c>
    </row>
    <row r="15" spans="1:6">
      <c r="A15" s="591"/>
      <c r="B15" s="592"/>
      <c r="C15" s="595"/>
      <c r="D15" s="379" t="s">
        <v>1240</v>
      </c>
      <c r="E15" s="379" t="s">
        <v>1241</v>
      </c>
      <c r="F15" s="379" t="s">
        <v>1242</v>
      </c>
    </row>
    <row r="16" spans="1:6">
      <c r="A16" s="591"/>
      <c r="B16" s="592"/>
      <c r="C16" s="593" t="s">
        <v>1062</v>
      </c>
      <c r="D16" s="383" t="s">
        <v>1232</v>
      </c>
      <c r="E16" s="383" t="s">
        <v>1243</v>
      </c>
      <c r="F16" s="383" t="s">
        <v>1244</v>
      </c>
    </row>
    <row r="17" spans="1:7">
      <c r="A17" s="591"/>
      <c r="B17" s="592"/>
      <c r="C17" s="594"/>
      <c r="D17" s="383" t="s">
        <v>1235</v>
      </c>
      <c r="E17" s="383" t="s">
        <v>1245</v>
      </c>
      <c r="F17" s="383" t="s">
        <v>1246</v>
      </c>
    </row>
    <row r="18" spans="1:7">
      <c r="A18" s="591"/>
      <c r="B18" s="592"/>
      <c r="C18" s="594"/>
      <c r="D18" s="383" t="s">
        <v>1237</v>
      </c>
      <c r="E18" s="383" t="s">
        <v>1247</v>
      </c>
      <c r="F18" s="383" t="s">
        <v>1248</v>
      </c>
    </row>
    <row r="19" spans="1:7">
      <c r="A19" s="588"/>
      <c r="B19" s="589"/>
      <c r="C19" s="596"/>
      <c r="D19" s="379" t="s">
        <v>1240</v>
      </c>
      <c r="E19" s="379" t="s">
        <v>1249</v>
      </c>
      <c r="F19" s="379" t="s">
        <v>1250</v>
      </c>
    </row>
    <row r="20" spans="1:7">
      <c r="A20" s="597" t="s">
        <v>1251</v>
      </c>
      <c r="B20" s="597"/>
      <c r="C20" s="597"/>
      <c r="D20" s="597"/>
      <c r="E20" s="597"/>
      <c r="F20" s="597"/>
    </row>
    <row r="21" spans="1:7">
      <c r="A21" s="598" t="s">
        <v>1252</v>
      </c>
      <c r="B21" s="598"/>
      <c r="C21" s="598"/>
      <c r="D21" s="598"/>
      <c r="E21" s="598"/>
      <c r="F21" s="598"/>
    </row>
    <row r="23" spans="1:7">
      <c r="A23" s="580" t="s">
        <v>1253</v>
      </c>
      <c r="B23" s="580"/>
      <c r="C23" s="580"/>
      <c r="D23" s="580"/>
      <c r="E23" s="580"/>
      <c r="F23" s="580"/>
      <c r="G23" s="580"/>
    </row>
    <row r="24" spans="1:7">
      <c r="A24" s="582" t="s">
        <v>1254</v>
      </c>
      <c r="B24" s="582" t="s">
        <v>1255</v>
      </c>
      <c r="C24" s="582" t="s">
        <v>1256</v>
      </c>
      <c r="D24" s="601" t="s">
        <v>1257</v>
      </c>
      <c r="E24" s="602"/>
      <c r="F24" s="586" t="s">
        <v>1258</v>
      </c>
      <c r="G24" s="605"/>
    </row>
    <row r="25" spans="1:7">
      <c r="A25" s="600"/>
      <c r="B25" s="600"/>
      <c r="C25" s="600"/>
      <c r="D25" s="603"/>
      <c r="E25" s="604"/>
      <c r="F25" s="606"/>
      <c r="G25" s="607"/>
    </row>
    <row r="26" spans="1:7">
      <c r="A26" s="583"/>
      <c r="B26" s="583"/>
      <c r="C26" s="583"/>
      <c r="D26" s="379" t="s">
        <v>1259</v>
      </c>
      <c r="E26" s="379" t="s">
        <v>1260</v>
      </c>
      <c r="F26" s="379" t="s">
        <v>1259</v>
      </c>
      <c r="G26" s="379" t="s">
        <v>1260</v>
      </c>
    </row>
    <row r="27" spans="1:7">
      <c r="A27" s="420" t="s">
        <v>1012</v>
      </c>
      <c r="B27" s="383" t="s">
        <v>1261</v>
      </c>
      <c r="C27" s="383" t="s">
        <v>1262</v>
      </c>
      <c r="D27" s="383" t="s">
        <v>1263</v>
      </c>
      <c r="E27" s="383" t="s">
        <v>1264</v>
      </c>
      <c r="F27" s="383" t="s">
        <v>1265</v>
      </c>
      <c r="G27" s="383" t="s">
        <v>1266</v>
      </c>
    </row>
    <row r="28" spans="1:7">
      <c r="A28" s="420" t="s">
        <v>1016</v>
      </c>
      <c r="B28" s="383" t="s">
        <v>1267</v>
      </c>
      <c r="C28" s="383" t="s">
        <v>1268</v>
      </c>
      <c r="D28" s="383" t="s">
        <v>1269</v>
      </c>
      <c r="E28" s="383" t="s">
        <v>1270</v>
      </c>
      <c r="F28" s="383" t="s">
        <v>1271</v>
      </c>
      <c r="G28" s="383" t="s">
        <v>1272</v>
      </c>
    </row>
    <row r="29" spans="1:7">
      <c r="A29" s="420" t="s">
        <v>1022</v>
      </c>
      <c r="B29" s="383" t="s">
        <v>1273</v>
      </c>
      <c r="C29" s="383" t="s">
        <v>1274</v>
      </c>
      <c r="D29" s="383" t="s">
        <v>1275</v>
      </c>
      <c r="E29" s="383" t="s">
        <v>1276</v>
      </c>
      <c r="F29" s="383" t="s">
        <v>1277</v>
      </c>
      <c r="G29" s="383" t="s">
        <v>1278</v>
      </c>
    </row>
    <row r="30" spans="1:7">
      <c r="A30" s="421" t="s">
        <v>1028</v>
      </c>
      <c r="B30" s="379" t="s">
        <v>1279</v>
      </c>
      <c r="C30" s="379" t="s">
        <v>1280</v>
      </c>
      <c r="D30" s="379" t="s">
        <v>1264</v>
      </c>
      <c r="E30" s="379" t="s">
        <v>1281</v>
      </c>
      <c r="F30" s="379" t="s">
        <v>1282</v>
      </c>
      <c r="G30" s="379" t="s">
        <v>1283</v>
      </c>
    </row>
    <row r="31" spans="1:7">
      <c r="A31" s="608" t="s">
        <v>1284</v>
      </c>
      <c r="B31" s="608"/>
      <c r="C31" s="608"/>
      <c r="D31" s="608"/>
      <c r="E31" s="608"/>
      <c r="F31" s="608"/>
      <c r="G31" s="608"/>
    </row>
    <row r="32" spans="1:7">
      <c r="A32" s="599" t="s">
        <v>1285</v>
      </c>
      <c r="B32" s="599"/>
      <c r="C32" s="599"/>
      <c r="D32" s="599"/>
      <c r="E32" s="599"/>
      <c r="F32" s="599"/>
      <c r="G32" s="599"/>
    </row>
  </sheetData>
  <mergeCells count="23">
    <mergeCell ref="A32:G32"/>
    <mergeCell ref="A24:A26"/>
    <mergeCell ref="B24:B26"/>
    <mergeCell ref="C24:C26"/>
    <mergeCell ref="D24:E25"/>
    <mergeCell ref="F24:G25"/>
    <mergeCell ref="A31:G31"/>
    <mergeCell ref="A23:G23"/>
    <mergeCell ref="A1:D1"/>
    <mergeCell ref="A2:A3"/>
    <mergeCell ref="B2:B3"/>
    <mergeCell ref="C2:D2"/>
    <mergeCell ref="A9:F9"/>
    <mergeCell ref="A10:B11"/>
    <mergeCell ref="C10:C11"/>
    <mergeCell ref="D10:D11"/>
    <mergeCell ref="E10:E11"/>
    <mergeCell ref="F10:F11"/>
    <mergeCell ref="A12:B19"/>
    <mergeCell ref="C12:C15"/>
    <mergeCell ref="C16:C19"/>
    <mergeCell ref="A20:F20"/>
    <mergeCell ref="A21:F21"/>
  </mergeCells>
  <phoneticPr fontId="1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I40"/>
  <sheetViews>
    <sheetView workbookViewId="0">
      <selection activeCell="H23" sqref="H23"/>
    </sheetView>
  </sheetViews>
  <sheetFormatPr defaultRowHeight="14.25"/>
  <cols>
    <col min="1" max="16384" width="9" style="289"/>
  </cols>
  <sheetData>
    <row r="1" spans="1:9">
      <c r="A1" s="580" t="s">
        <v>1286</v>
      </c>
      <c r="B1" s="580"/>
      <c r="C1" s="580"/>
      <c r="D1" s="580"/>
      <c r="E1" s="580"/>
      <c r="F1" s="580"/>
      <c r="G1" s="580"/>
      <c r="H1" s="580"/>
      <c r="I1" s="580"/>
    </row>
    <row r="2" spans="1:9">
      <c r="A2" s="582" t="s">
        <v>1287</v>
      </c>
      <c r="B2" s="584" t="s">
        <v>1288</v>
      </c>
      <c r="C2" s="609"/>
      <c r="D2" s="609"/>
      <c r="E2" s="609"/>
      <c r="F2" s="609"/>
      <c r="G2" s="610"/>
      <c r="H2" s="582" t="s">
        <v>1289</v>
      </c>
      <c r="I2" s="582" t="s">
        <v>1290</v>
      </c>
    </row>
    <row r="3" spans="1:9">
      <c r="A3" s="600"/>
      <c r="B3" s="582" t="s">
        <v>1291</v>
      </c>
      <c r="C3" s="582" t="s">
        <v>1292</v>
      </c>
      <c r="D3" s="582" t="s">
        <v>1293</v>
      </c>
      <c r="E3" s="582" t="s">
        <v>1294</v>
      </c>
      <c r="F3" s="582" t="s">
        <v>1295</v>
      </c>
      <c r="G3" s="582" t="s">
        <v>1296</v>
      </c>
      <c r="H3" s="600"/>
      <c r="I3" s="600"/>
    </row>
    <row r="4" spans="1:9">
      <c r="A4" s="590"/>
      <c r="B4" s="590"/>
      <c r="C4" s="590"/>
      <c r="D4" s="590"/>
      <c r="E4" s="590"/>
      <c r="F4" s="590"/>
      <c r="G4" s="590"/>
      <c r="H4" s="590"/>
      <c r="I4" s="590"/>
    </row>
    <row r="5" spans="1:9">
      <c r="A5" s="582" t="s">
        <v>1297</v>
      </c>
      <c r="B5" s="611" t="s">
        <v>1083</v>
      </c>
      <c r="C5" s="611" t="s">
        <v>1071</v>
      </c>
      <c r="D5" s="611" t="s">
        <v>1109</v>
      </c>
      <c r="E5" s="611" t="s">
        <v>1151</v>
      </c>
      <c r="F5" s="379" t="s">
        <v>1298</v>
      </c>
      <c r="G5" s="611" t="s">
        <v>1299</v>
      </c>
      <c r="H5" s="379" t="s">
        <v>1300</v>
      </c>
      <c r="I5" s="612" t="s">
        <v>1301</v>
      </c>
    </row>
    <row r="6" spans="1:9">
      <c r="A6" s="600"/>
      <c r="B6" s="596"/>
      <c r="C6" s="595"/>
      <c r="D6" s="595"/>
      <c r="E6" s="595"/>
      <c r="F6" s="379" t="s">
        <v>1302</v>
      </c>
      <c r="G6" s="595"/>
      <c r="H6" s="379" t="s">
        <v>1300</v>
      </c>
      <c r="I6" s="613"/>
    </row>
    <row r="7" spans="1:9">
      <c r="A7" s="600"/>
      <c r="B7" s="611" t="s">
        <v>1084</v>
      </c>
      <c r="C7" s="593" t="s">
        <v>1071</v>
      </c>
      <c r="D7" s="593" t="s">
        <v>1109</v>
      </c>
      <c r="E7" s="593" t="s">
        <v>1151</v>
      </c>
      <c r="F7" s="379" t="s">
        <v>1298</v>
      </c>
      <c r="G7" s="593" t="s">
        <v>1299</v>
      </c>
      <c r="H7" s="379" t="s">
        <v>1303</v>
      </c>
      <c r="I7" s="613"/>
    </row>
    <row r="8" spans="1:9">
      <c r="A8" s="600"/>
      <c r="B8" s="596"/>
      <c r="C8" s="595"/>
      <c r="D8" s="595"/>
      <c r="E8" s="595"/>
      <c r="F8" s="379" t="s">
        <v>1302</v>
      </c>
      <c r="G8" s="595"/>
      <c r="H8" s="379" t="s">
        <v>1304</v>
      </c>
      <c r="I8" s="613"/>
    </row>
    <row r="9" spans="1:9">
      <c r="A9" s="600"/>
      <c r="B9" s="611" t="s">
        <v>1074</v>
      </c>
      <c r="C9" s="593" t="s">
        <v>1071</v>
      </c>
      <c r="D9" s="593" t="s">
        <v>1109</v>
      </c>
      <c r="E9" s="593" t="s">
        <v>1151</v>
      </c>
      <c r="F9" s="379" t="s">
        <v>1298</v>
      </c>
      <c r="G9" s="593" t="s">
        <v>1299</v>
      </c>
      <c r="H9" s="379" t="s">
        <v>1304</v>
      </c>
      <c r="I9" s="613"/>
    </row>
    <row r="10" spans="1:9">
      <c r="A10" s="600"/>
      <c r="B10" s="596"/>
      <c r="C10" s="595"/>
      <c r="D10" s="595"/>
      <c r="E10" s="595"/>
      <c r="F10" s="379" t="s">
        <v>1302</v>
      </c>
      <c r="G10" s="595"/>
      <c r="H10" s="379" t="s">
        <v>1305</v>
      </c>
      <c r="I10" s="613"/>
    </row>
    <row r="11" spans="1:9">
      <c r="A11" s="600" t="s">
        <v>1306</v>
      </c>
      <c r="B11" s="611" t="s">
        <v>1307</v>
      </c>
      <c r="C11" s="593" t="s">
        <v>1071</v>
      </c>
      <c r="D11" s="593" t="s">
        <v>1109</v>
      </c>
      <c r="E11" s="593" t="s">
        <v>1151</v>
      </c>
      <c r="F11" s="379" t="s">
        <v>1298</v>
      </c>
      <c r="G11" s="593" t="s">
        <v>1299</v>
      </c>
      <c r="H11" s="379" t="s">
        <v>1305</v>
      </c>
      <c r="I11" s="613"/>
    </row>
    <row r="12" spans="1:9">
      <c r="A12" s="600"/>
      <c r="B12" s="596"/>
      <c r="C12" s="595"/>
      <c r="D12" s="595"/>
      <c r="E12" s="595"/>
      <c r="F12" s="379" t="s">
        <v>1302</v>
      </c>
      <c r="G12" s="595"/>
      <c r="H12" s="379" t="s">
        <v>1308</v>
      </c>
      <c r="I12" s="613"/>
    </row>
    <row r="13" spans="1:9">
      <c r="A13" s="600"/>
      <c r="B13" s="611" t="s">
        <v>1077</v>
      </c>
      <c r="C13" s="593" t="s">
        <v>1071</v>
      </c>
      <c r="D13" s="593" t="s">
        <v>1109</v>
      </c>
      <c r="E13" s="593" t="s">
        <v>1151</v>
      </c>
      <c r="F13" s="379" t="s">
        <v>1298</v>
      </c>
      <c r="G13" s="593" t="s">
        <v>1299</v>
      </c>
      <c r="H13" s="379" t="s">
        <v>1308</v>
      </c>
      <c r="I13" s="613"/>
    </row>
    <row r="14" spans="1:9">
      <c r="A14" s="600"/>
      <c r="B14" s="596"/>
      <c r="C14" s="595"/>
      <c r="D14" s="595"/>
      <c r="E14" s="595"/>
      <c r="F14" s="379" t="s">
        <v>1302</v>
      </c>
      <c r="G14" s="595"/>
      <c r="H14" s="379" t="s">
        <v>1309</v>
      </c>
      <c r="I14" s="613"/>
    </row>
    <row r="15" spans="1:9">
      <c r="A15" s="600"/>
      <c r="B15" s="611" t="s">
        <v>1109</v>
      </c>
      <c r="C15" s="593" t="s">
        <v>1071</v>
      </c>
      <c r="D15" s="593" t="s">
        <v>1109</v>
      </c>
      <c r="E15" s="593" t="s">
        <v>1151</v>
      </c>
      <c r="F15" s="379" t="s">
        <v>1310</v>
      </c>
      <c r="G15" s="593" t="s">
        <v>1299</v>
      </c>
      <c r="H15" s="379" t="s">
        <v>1311</v>
      </c>
      <c r="I15" s="613"/>
    </row>
    <row r="16" spans="1:9">
      <c r="A16" s="600"/>
      <c r="B16" s="594"/>
      <c r="C16" s="594"/>
      <c r="D16" s="594"/>
      <c r="E16" s="594"/>
      <c r="F16" s="379" t="s">
        <v>1298</v>
      </c>
      <c r="G16" s="594"/>
      <c r="H16" s="379" t="s">
        <v>1312</v>
      </c>
      <c r="I16" s="613"/>
    </row>
    <row r="17" spans="1:9">
      <c r="A17" s="583"/>
      <c r="B17" s="596"/>
      <c r="C17" s="595"/>
      <c r="D17" s="595"/>
      <c r="E17" s="595"/>
      <c r="F17" s="379" t="s">
        <v>1302</v>
      </c>
      <c r="G17" s="595"/>
      <c r="H17" s="379" t="s">
        <v>1313</v>
      </c>
      <c r="I17" s="614"/>
    </row>
    <row r="18" spans="1:9">
      <c r="A18" s="616" t="s">
        <v>1314</v>
      </c>
      <c r="B18" s="379" t="s">
        <v>1083</v>
      </c>
      <c r="C18" s="379" t="s">
        <v>1035</v>
      </c>
      <c r="D18" s="379" t="s">
        <v>1066</v>
      </c>
      <c r="E18" s="379" t="s">
        <v>1012</v>
      </c>
      <c r="F18" s="379" t="s">
        <v>1298</v>
      </c>
      <c r="G18" s="379" t="s">
        <v>1315</v>
      </c>
      <c r="H18" s="379" t="s">
        <v>1316</v>
      </c>
      <c r="I18" s="615" t="s">
        <v>1301</v>
      </c>
    </row>
    <row r="19" spans="1:9">
      <c r="A19" s="600"/>
      <c r="B19" s="611" t="s">
        <v>1109</v>
      </c>
      <c r="C19" s="379" t="s">
        <v>1035</v>
      </c>
      <c r="D19" s="379" t="s">
        <v>1066</v>
      </c>
      <c r="E19" s="379" t="s">
        <v>1151</v>
      </c>
      <c r="F19" s="379" t="s">
        <v>1298</v>
      </c>
      <c r="G19" s="379" t="s">
        <v>1315</v>
      </c>
      <c r="H19" s="379" t="s">
        <v>1317</v>
      </c>
      <c r="I19" s="613"/>
    </row>
    <row r="20" spans="1:9">
      <c r="A20" s="600"/>
      <c r="B20" s="594"/>
      <c r="C20" s="611" t="s">
        <v>1071</v>
      </c>
      <c r="D20" s="611" t="s">
        <v>1066</v>
      </c>
      <c r="E20" s="611" t="s">
        <v>1151</v>
      </c>
      <c r="F20" s="379" t="s">
        <v>1310</v>
      </c>
      <c r="G20" s="379" t="s">
        <v>1318</v>
      </c>
      <c r="H20" s="379" t="s">
        <v>1319</v>
      </c>
      <c r="I20" s="613"/>
    </row>
    <row r="21" spans="1:9">
      <c r="A21" s="600"/>
      <c r="B21" s="594"/>
      <c r="C21" s="595"/>
      <c r="D21" s="595"/>
      <c r="E21" s="595"/>
      <c r="F21" s="379" t="s">
        <v>1298</v>
      </c>
      <c r="G21" s="379" t="s">
        <v>1320</v>
      </c>
      <c r="H21" s="379" t="s">
        <v>1317</v>
      </c>
      <c r="I21" s="613"/>
    </row>
    <row r="22" spans="1:9">
      <c r="A22" s="600"/>
      <c r="B22" s="594"/>
      <c r="C22" s="379" t="s">
        <v>1071</v>
      </c>
      <c r="D22" s="379" t="s">
        <v>1087</v>
      </c>
      <c r="E22" s="379" t="s">
        <v>1151</v>
      </c>
      <c r="F22" s="379" t="s">
        <v>1302</v>
      </c>
      <c r="G22" s="379" t="s">
        <v>1321</v>
      </c>
      <c r="H22" s="379" t="s">
        <v>1322</v>
      </c>
      <c r="I22" s="613"/>
    </row>
    <row r="23" spans="1:9">
      <c r="A23" s="600"/>
      <c r="B23" s="594"/>
      <c r="C23" s="611" t="s">
        <v>1067</v>
      </c>
      <c r="D23" s="611" t="s">
        <v>1053</v>
      </c>
      <c r="E23" s="611" t="s">
        <v>1323</v>
      </c>
      <c r="F23" s="379" t="s">
        <v>1298</v>
      </c>
      <c r="G23" s="379" t="s">
        <v>1320</v>
      </c>
      <c r="H23" s="379" t="s">
        <v>1317</v>
      </c>
      <c r="I23" s="613"/>
    </row>
    <row r="24" spans="1:9">
      <c r="A24" s="600"/>
      <c r="B24" s="596"/>
      <c r="C24" s="595"/>
      <c r="D24" s="595"/>
      <c r="E24" s="595"/>
      <c r="F24" s="379" t="s">
        <v>1302</v>
      </c>
      <c r="G24" s="379" t="s">
        <v>1321</v>
      </c>
      <c r="H24" s="379" t="s">
        <v>1324</v>
      </c>
      <c r="I24" s="613"/>
    </row>
    <row r="25" spans="1:9">
      <c r="A25" s="600"/>
      <c r="B25" s="611" t="s">
        <v>1066</v>
      </c>
      <c r="C25" s="379" t="s">
        <v>1035</v>
      </c>
      <c r="D25" s="379" t="s">
        <v>1066</v>
      </c>
      <c r="E25" s="379" t="s">
        <v>1151</v>
      </c>
      <c r="F25" s="379" t="s">
        <v>1298</v>
      </c>
      <c r="G25" s="379" t="s">
        <v>1315</v>
      </c>
      <c r="H25" s="379" t="s">
        <v>1325</v>
      </c>
      <c r="I25" s="613"/>
    </row>
    <row r="26" spans="1:9">
      <c r="A26" s="600"/>
      <c r="B26" s="594"/>
      <c r="C26" s="611" t="s">
        <v>1071</v>
      </c>
      <c r="D26" s="379" t="s">
        <v>1066</v>
      </c>
      <c r="E26" s="379" t="s">
        <v>1151</v>
      </c>
      <c r="F26" s="379" t="s">
        <v>1298</v>
      </c>
      <c r="G26" s="379" t="s">
        <v>1320</v>
      </c>
      <c r="H26" s="379" t="s">
        <v>1325</v>
      </c>
      <c r="I26" s="613"/>
    </row>
    <row r="27" spans="1:9">
      <c r="A27" s="600"/>
      <c r="B27" s="594"/>
      <c r="C27" s="595"/>
      <c r="D27" s="379" t="s">
        <v>1087</v>
      </c>
      <c r="E27" s="379" t="s">
        <v>1151</v>
      </c>
      <c r="F27" s="379" t="s">
        <v>1302</v>
      </c>
      <c r="G27" s="379" t="s">
        <v>1321</v>
      </c>
      <c r="H27" s="379" t="s">
        <v>1326</v>
      </c>
      <c r="I27" s="613"/>
    </row>
    <row r="28" spans="1:9">
      <c r="A28" s="600"/>
      <c r="B28" s="594"/>
      <c r="C28" s="593" t="s">
        <v>1067</v>
      </c>
      <c r="D28" s="611" t="s">
        <v>1053</v>
      </c>
      <c r="E28" s="611" t="s">
        <v>1323</v>
      </c>
      <c r="F28" s="379" t="s">
        <v>1298</v>
      </c>
      <c r="G28" s="379" t="s">
        <v>1320</v>
      </c>
      <c r="H28" s="379" t="s">
        <v>1325</v>
      </c>
      <c r="I28" s="613"/>
    </row>
    <row r="29" spans="1:9">
      <c r="A29" s="600" t="s">
        <v>1306</v>
      </c>
      <c r="B29" s="596"/>
      <c r="C29" s="595"/>
      <c r="D29" s="595"/>
      <c r="E29" s="595"/>
      <c r="F29" s="379" t="s">
        <v>1302</v>
      </c>
      <c r="G29" s="379" t="s">
        <v>1321</v>
      </c>
      <c r="H29" s="379" t="s">
        <v>1326</v>
      </c>
      <c r="I29" s="613"/>
    </row>
    <row r="30" spans="1:9">
      <c r="A30" s="600"/>
      <c r="B30" s="611" t="s">
        <v>1029</v>
      </c>
      <c r="C30" s="379" t="s">
        <v>1067</v>
      </c>
      <c r="D30" s="379" t="s">
        <v>1053</v>
      </c>
      <c r="E30" s="379" t="s">
        <v>1323</v>
      </c>
      <c r="F30" s="379" t="s">
        <v>1298</v>
      </c>
      <c r="G30" s="379" t="s">
        <v>1320</v>
      </c>
      <c r="H30" s="379" t="s">
        <v>1327</v>
      </c>
      <c r="I30" s="613"/>
    </row>
    <row r="31" spans="1:9">
      <c r="A31" s="600"/>
      <c r="B31" s="596"/>
      <c r="C31" s="379" t="s">
        <v>1174</v>
      </c>
      <c r="D31" s="379" t="s">
        <v>1078</v>
      </c>
      <c r="E31" s="379" t="s">
        <v>1232</v>
      </c>
      <c r="F31" s="379" t="s">
        <v>1302</v>
      </c>
      <c r="G31" s="379" t="s">
        <v>1321</v>
      </c>
      <c r="H31" s="379" t="s">
        <v>1328</v>
      </c>
      <c r="I31" s="613"/>
    </row>
    <row r="32" spans="1:9">
      <c r="A32" s="600"/>
      <c r="B32" s="611" t="s">
        <v>1101</v>
      </c>
      <c r="C32" s="611" t="s">
        <v>1174</v>
      </c>
      <c r="D32" s="611" t="s">
        <v>1078</v>
      </c>
      <c r="E32" s="611" t="s">
        <v>1232</v>
      </c>
      <c r="F32" s="379" t="s">
        <v>1310</v>
      </c>
      <c r="G32" s="379" t="s">
        <v>1318</v>
      </c>
      <c r="H32" s="379" t="s">
        <v>1329</v>
      </c>
      <c r="I32" s="613"/>
    </row>
    <row r="33" spans="1:9">
      <c r="A33" s="600"/>
      <c r="B33" s="594"/>
      <c r="C33" s="594"/>
      <c r="D33" s="594"/>
      <c r="E33" s="594"/>
      <c r="F33" s="379" t="s">
        <v>1298</v>
      </c>
      <c r="G33" s="379" t="s">
        <v>1320</v>
      </c>
      <c r="H33" s="379" t="s">
        <v>1330</v>
      </c>
      <c r="I33" s="613"/>
    </row>
    <row r="34" spans="1:9">
      <c r="A34" s="600"/>
      <c r="B34" s="594"/>
      <c r="C34" s="595"/>
      <c r="D34" s="595"/>
      <c r="E34" s="595"/>
      <c r="F34" s="379" t="s">
        <v>1302</v>
      </c>
      <c r="G34" s="379" t="s">
        <v>1321</v>
      </c>
      <c r="H34" s="379" t="s">
        <v>1331</v>
      </c>
      <c r="I34" s="613"/>
    </row>
    <row r="35" spans="1:9">
      <c r="A35" s="600"/>
      <c r="B35" s="594"/>
      <c r="C35" s="593" t="s">
        <v>1160</v>
      </c>
      <c r="D35" s="593" t="s">
        <v>1054</v>
      </c>
      <c r="E35" s="593" t="s">
        <v>1235</v>
      </c>
      <c r="F35" s="379" t="s">
        <v>1310</v>
      </c>
      <c r="G35" s="379" t="s">
        <v>1318</v>
      </c>
      <c r="H35" s="379" t="s">
        <v>1329</v>
      </c>
      <c r="I35" s="613"/>
    </row>
    <row r="36" spans="1:9">
      <c r="A36" s="600"/>
      <c r="B36" s="594"/>
      <c r="C36" s="594"/>
      <c r="D36" s="594"/>
      <c r="E36" s="594"/>
      <c r="F36" s="379" t="s">
        <v>1298</v>
      </c>
      <c r="G36" s="379" t="s">
        <v>1320</v>
      </c>
      <c r="H36" s="379" t="s">
        <v>1330</v>
      </c>
      <c r="I36" s="613"/>
    </row>
    <row r="37" spans="1:9">
      <c r="A37" s="600"/>
      <c r="B37" s="594"/>
      <c r="C37" s="595"/>
      <c r="D37" s="595"/>
      <c r="E37" s="595"/>
      <c r="F37" s="379" t="s">
        <v>1302</v>
      </c>
      <c r="G37" s="379" t="s">
        <v>1321</v>
      </c>
      <c r="H37" s="379" t="s">
        <v>1331</v>
      </c>
      <c r="I37" s="613"/>
    </row>
    <row r="38" spans="1:9">
      <c r="A38" s="600"/>
      <c r="B38" s="596"/>
      <c r="C38" s="379" t="s">
        <v>1147</v>
      </c>
      <c r="D38" s="379" t="s">
        <v>1332</v>
      </c>
      <c r="E38" s="379" t="s">
        <v>1237</v>
      </c>
      <c r="F38" s="379" t="s">
        <v>1302</v>
      </c>
      <c r="G38" s="379" t="s">
        <v>1321</v>
      </c>
      <c r="H38" s="379" t="s">
        <v>1331</v>
      </c>
      <c r="I38" s="613"/>
    </row>
    <row r="39" spans="1:9">
      <c r="A39" s="600"/>
      <c r="B39" s="611" t="s">
        <v>1016</v>
      </c>
      <c r="C39" s="379" t="s">
        <v>1333</v>
      </c>
      <c r="D39" s="379" t="s">
        <v>1334</v>
      </c>
      <c r="E39" s="379" t="s">
        <v>1335</v>
      </c>
      <c r="F39" s="611" t="s">
        <v>1302</v>
      </c>
      <c r="G39" s="611" t="s">
        <v>1321</v>
      </c>
      <c r="H39" s="611" t="s">
        <v>1336</v>
      </c>
      <c r="I39" s="613"/>
    </row>
    <row r="40" spans="1:9">
      <c r="A40" s="583"/>
      <c r="B40" s="596"/>
      <c r="C40" s="379" t="s">
        <v>1337</v>
      </c>
      <c r="D40" s="379" t="s">
        <v>1068</v>
      </c>
      <c r="E40" s="379" t="s">
        <v>1270</v>
      </c>
      <c r="F40" s="595"/>
      <c r="G40" s="595"/>
      <c r="H40" s="595"/>
      <c r="I40" s="614"/>
    </row>
  </sheetData>
  <mergeCells count="71">
    <mergeCell ref="A18:A28"/>
    <mergeCell ref="H39:H40"/>
    <mergeCell ref="C35:C37"/>
    <mergeCell ref="D35:D37"/>
    <mergeCell ref="E35:E37"/>
    <mergeCell ref="B39:B40"/>
    <mergeCell ref="F39:F40"/>
    <mergeCell ref="G39:G40"/>
    <mergeCell ref="A29:A40"/>
    <mergeCell ref="B30:B31"/>
    <mergeCell ref="B32:B38"/>
    <mergeCell ref="C32:C34"/>
    <mergeCell ref="D32:D34"/>
    <mergeCell ref="I18:I40"/>
    <mergeCell ref="B19:B24"/>
    <mergeCell ref="C20:C21"/>
    <mergeCell ref="D20:D21"/>
    <mergeCell ref="E20:E21"/>
    <mergeCell ref="C23:C24"/>
    <mergeCell ref="D23:D24"/>
    <mergeCell ref="E23:E24"/>
    <mergeCell ref="B25:B29"/>
    <mergeCell ref="C26:C27"/>
    <mergeCell ref="C28:C29"/>
    <mergeCell ref="D28:D29"/>
    <mergeCell ref="E28:E29"/>
    <mergeCell ref="E32:E34"/>
    <mergeCell ref="G13:G14"/>
    <mergeCell ref="B15:B17"/>
    <mergeCell ref="C15:C17"/>
    <mergeCell ref="D15:D17"/>
    <mergeCell ref="E15:E17"/>
    <mergeCell ref="G15:G17"/>
    <mergeCell ref="E13:E14"/>
    <mergeCell ref="A11:A17"/>
    <mergeCell ref="B11:B12"/>
    <mergeCell ref="C11:C12"/>
    <mergeCell ref="D11:D12"/>
    <mergeCell ref="E11:E12"/>
    <mergeCell ref="G5:G6"/>
    <mergeCell ref="G9:G10"/>
    <mergeCell ref="I5:I17"/>
    <mergeCell ref="B7:B8"/>
    <mergeCell ref="C7:C8"/>
    <mergeCell ref="D7:D8"/>
    <mergeCell ref="E7:E8"/>
    <mergeCell ref="G7:G8"/>
    <mergeCell ref="B9:B10"/>
    <mergeCell ref="C9:C10"/>
    <mergeCell ref="D9:D10"/>
    <mergeCell ref="E9:E10"/>
    <mergeCell ref="G11:G12"/>
    <mergeCell ref="B13:B14"/>
    <mergeCell ref="C13:C14"/>
    <mergeCell ref="D13:D14"/>
    <mergeCell ref="A5:A10"/>
    <mergeCell ref="B5:B6"/>
    <mergeCell ref="C5:C6"/>
    <mergeCell ref="D5:D6"/>
    <mergeCell ref="E5:E6"/>
    <mergeCell ref="A1:I1"/>
    <mergeCell ref="A2:A4"/>
    <mergeCell ref="B2:G2"/>
    <mergeCell ref="H2:H4"/>
    <mergeCell ref="I2:I4"/>
    <mergeCell ref="B3:B4"/>
    <mergeCell ref="C3:C4"/>
    <mergeCell ref="D3:D4"/>
    <mergeCell ref="E3:E4"/>
    <mergeCell ref="F3:F4"/>
    <mergeCell ref="G3:G4"/>
  </mergeCells>
  <phoneticPr fontId="1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F34"/>
  <sheetViews>
    <sheetView workbookViewId="0">
      <selection activeCell="K44" sqref="K44"/>
    </sheetView>
  </sheetViews>
  <sheetFormatPr defaultRowHeight="14.25"/>
  <cols>
    <col min="1" max="16384" width="9" style="289"/>
  </cols>
  <sheetData>
    <row r="1" spans="1:6">
      <c r="A1" s="617" t="s">
        <v>1338</v>
      </c>
      <c r="B1" s="617"/>
      <c r="C1" s="617"/>
      <c r="D1" s="617"/>
      <c r="E1" s="617"/>
      <c r="F1" s="617"/>
    </row>
    <row r="2" spans="1:6" ht="14.25" customHeight="1">
      <c r="A2" s="618" t="s">
        <v>1209</v>
      </c>
      <c r="B2" s="619"/>
      <c r="C2" s="620" t="s">
        <v>1339</v>
      </c>
      <c r="D2" s="621"/>
      <c r="E2" s="622"/>
      <c r="F2" s="623" t="s">
        <v>1340</v>
      </c>
    </row>
    <row r="3" spans="1:6">
      <c r="A3" s="423" t="s">
        <v>1341</v>
      </c>
      <c r="B3" s="424" t="s">
        <v>1342</v>
      </c>
      <c r="C3" s="425" t="s">
        <v>1343</v>
      </c>
      <c r="D3" s="425" t="s">
        <v>1344</v>
      </c>
      <c r="E3" s="425" t="s">
        <v>1345</v>
      </c>
      <c r="F3" s="624"/>
    </row>
    <row r="4" spans="1:6">
      <c r="A4" s="426">
        <v>18</v>
      </c>
      <c r="B4" s="427">
        <v>1.2450000000000001</v>
      </c>
      <c r="C4" s="379" t="s">
        <v>1346</v>
      </c>
      <c r="D4" s="379" t="s">
        <v>1347</v>
      </c>
      <c r="E4" s="379" t="s">
        <v>1348</v>
      </c>
      <c r="F4" s="379" t="s">
        <v>1349</v>
      </c>
    </row>
    <row r="5" spans="1:6">
      <c r="A5" s="426">
        <v>19</v>
      </c>
      <c r="B5" s="427">
        <v>1.0669999999999999</v>
      </c>
      <c r="C5" s="379" t="s">
        <v>1350</v>
      </c>
      <c r="D5" s="379" t="s">
        <v>1351</v>
      </c>
      <c r="E5" s="379" t="s">
        <v>1352</v>
      </c>
      <c r="F5" s="379" t="s">
        <v>1353</v>
      </c>
    </row>
    <row r="6" spans="1:6">
      <c r="A6" s="426">
        <v>20</v>
      </c>
      <c r="B6" s="427">
        <v>0.88900000000000001</v>
      </c>
      <c r="C6" s="379" t="s">
        <v>1354</v>
      </c>
      <c r="D6" s="379" t="s">
        <v>1355</v>
      </c>
      <c r="E6" s="379" t="s">
        <v>1356</v>
      </c>
      <c r="F6" s="379" t="s">
        <v>1357</v>
      </c>
    </row>
    <row r="7" spans="1:6">
      <c r="A7" s="426">
        <v>21</v>
      </c>
      <c r="B7" s="427">
        <v>0.81200000000000006</v>
      </c>
      <c r="C7" s="379" t="s">
        <v>1358</v>
      </c>
      <c r="D7" s="379" t="s">
        <v>1359</v>
      </c>
      <c r="E7" s="379" t="s">
        <v>1360</v>
      </c>
      <c r="F7" s="379" t="s">
        <v>1361</v>
      </c>
    </row>
    <row r="8" spans="1:6">
      <c r="A8" s="426">
        <v>22</v>
      </c>
      <c r="B8" s="427">
        <v>0.71099999999999997</v>
      </c>
      <c r="C8" s="379" t="s">
        <v>1362</v>
      </c>
      <c r="D8" s="379" t="s">
        <v>1363</v>
      </c>
      <c r="E8" s="379" t="s">
        <v>1317</v>
      </c>
      <c r="F8" s="379" t="s">
        <v>1364</v>
      </c>
    </row>
    <row r="9" spans="1:6">
      <c r="A9" s="426">
        <v>23</v>
      </c>
      <c r="B9" s="427">
        <v>0.63500000000000001</v>
      </c>
      <c r="C9" s="379" t="s">
        <v>1365</v>
      </c>
      <c r="D9" s="379" t="s">
        <v>1366</v>
      </c>
      <c r="E9" s="379" t="s">
        <v>1367</v>
      </c>
      <c r="F9" s="379" t="s">
        <v>1368</v>
      </c>
    </row>
    <row r="10" spans="1:6">
      <c r="A10" s="426">
        <v>24</v>
      </c>
      <c r="B10" s="427">
        <v>0.55900000000000005</v>
      </c>
      <c r="C10" s="379" t="s">
        <v>1369</v>
      </c>
      <c r="D10" s="379" t="s">
        <v>1370</v>
      </c>
      <c r="E10" s="379" t="s">
        <v>1371</v>
      </c>
      <c r="F10" s="379" t="s">
        <v>1372</v>
      </c>
    </row>
    <row r="11" spans="1:6">
      <c r="A11" s="426">
        <v>25</v>
      </c>
      <c r="B11" s="427">
        <v>0.50800000000000001</v>
      </c>
      <c r="C11" s="379" t="s">
        <v>1373</v>
      </c>
      <c r="D11" s="379" t="s">
        <v>1374</v>
      </c>
      <c r="E11" s="379" t="s">
        <v>1375</v>
      </c>
      <c r="F11" s="379" t="s">
        <v>1376</v>
      </c>
    </row>
    <row r="12" spans="1:6">
      <c r="A12" s="426">
        <v>26</v>
      </c>
      <c r="B12" s="427">
        <v>0.45700000000000002</v>
      </c>
      <c r="C12" s="379" t="s">
        <v>1377</v>
      </c>
      <c r="D12" s="379" t="s">
        <v>1378</v>
      </c>
      <c r="E12" s="379" t="s">
        <v>1379</v>
      </c>
      <c r="F12" s="379" t="s">
        <v>1380</v>
      </c>
    </row>
    <row r="13" spans="1:6">
      <c r="A13" s="426">
        <v>27</v>
      </c>
      <c r="B13" s="427">
        <v>0.40600000000000003</v>
      </c>
      <c r="C13" s="379" t="s">
        <v>1381</v>
      </c>
      <c r="D13" s="379" t="s">
        <v>1382</v>
      </c>
      <c r="E13" s="379" t="s">
        <v>1383</v>
      </c>
      <c r="F13" s="379" t="s">
        <v>1384</v>
      </c>
    </row>
    <row r="14" spans="1:6">
      <c r="A14" s="426">
        <v>28</v>
      </c>
      <c r="B14" s="427">
        <v>0.35599999999999998</v>
      </c>
      <c r="C14" s="379" t="s">
        <v>1385</v>
      </c>
      <c r="D14" s="379" t="s">
        <v>1386</v>
      </c>
      <c r="E14" s="379" t="s">
        <v>1387</v>
      </c>
      <c r="F14" s="379" t="s">
        <v>1388</v>
      </c>
    </row>
    <row r="15" spans="1:6">
      <c r="A15" s="426">
        <v>29</v>
      </c>
      <c r="B15" s="427" t="s">
        <v>1389</v>
      </c>
      <c r="C15" s="379" t="s">
        <v>1390</v>
      </c>
      <c r="D15" s="379" t="s">
        <v>1391</v>
      </c>
      <c r="E15" s="379" t="s">
        <v>1392</v>
      </c>
      <c r="F15" s="379" t="s">
        <v>1393</v>
      </c>
    </row>
    <row r="16" spans="1:6">
      <c r="A16" s="422">
        <v>30</v>
      </c>
      <c r="B16" s="428">
        <v>0.30499999999999999</v>
      </c>
      <c r="C16" s="383" t="s">
        <v>1388</v>
      </c>
      <c r="D16" s="383" t="s">
        <v>1394</v>
      </c>
      <c r="E16" s="383" t="s">
        <v>1395</v>
      </c>
      <c r="F16" s="383" t="s">
        <v>1396</v>
      </c>
    </row>
    <row r="17" spans="1:6">
      <c r="A17" s="625" t="s">
        <v>1397</v>
      </c>
      <c r="B17" s="625"/>
      <c r="C17" s="625"/>
      <c r="D17" s="625"/>
      <c r="E17" s="625"/>
      <c r="F17" s="625"/>
    </row>
    <row r="20" spans="1:6">
      <c r="A20" s="617" t="s">
        <v>1398</v>
      </c>
      <c r="B20" s="617"/>
      <c r="C20" s="617"/>
      <c r="D20" s="617"/>
      <c r="E20" s="617"/>
      <c r="F20" s="617"/>
    </row>
    <row r="21" spans="1:6">
      <c r="A21" s="423" t="s">
        <v>1342</v>
      </c>
      <c r="B21" s="424" t="s">
        <v>1399</v>
      </c>
      <c r="C21" s="424" t="s">
        <v>1400</v>
      </c>
      <c r="D21" s="425" t="s">
        <v>1401</v>
      </c>
      <c r="E21" s="424" t="s">
        <v>1402</v>
      </c>
      <c r="F21" s="429" t="s">
        <v>1403</v>
      </c>
    </row>
    <row r="22" spans="1:6">
      <c r="A22" s="421" t="s">
        <v>1404</v>
      </c>
      <c r="B22" s="379" t="s">
        <v>1062</v>
      </c>
      <c r="C22" s="379" t="s">
        <v>1166</v>
      </c>
      <c r="D22" s="379" t="s">
        <v>1405</v>
      </c>
      <c r="E22" s="379" t="s">
        <v>1406</v>
      </c>
      <c r="F22" s="379" t="s">
        <v>1407</v>
      </c>
    </row>
    <row r="23" spans="1:6">
      <c r="A23" s="421" t="s">
        <v>1404</v>
      </c>
      <c r="B23" s="379" t="s">
        <v>1166</v>
      </c>
      <c r="C23" s="379" t="s">
        <v>1145</v>
      </c>
      <c r="D23" s="379" t="s">
        <v>1408</v>
      </c>
      <c r="E23" s="379" t="s">
        <v>1278</v>
      </c>
      <c r="F23" s="379" t="s">
        <v>1407</v>
      </c>
    </row>
    <row r="24" spans="1:6">
      <c r="A24" s="421" t="s">
        <v>1409</v>
      </c>
      <c r="B24" s="379" t="s">
        <v>1062</v>
      </c>
      <c r="C24" s="379" t="s">
        <v>1160</v>
      </c>
      <c r="D24" s="379" t="s">
        <v>1410</v>
      </c>
      <c r="E24" s="379" t="s">
        <v>1406</v>
      </c>
      <c r="F24" s="379" t="s">
        <v>1411</v>
      </c>
    </row>
    <row r="25" spans="1:6">
      <c r="A25" s="421" t="s">
        <v>1409</v>
      </c>
      <c r="B25" s="379" t="s">
        <v>1166</v>
      </c>
      <c r="C25" s="379" t="s">
        <v>1145</v>
      </c>
      <c r="D25" s="379" t="s">
        <v>1412</v>
      </c>
      <c r="E25" s="379" t="s">
        <v>1278</v>
      </c>
      <c r="F25" s="379" t="s">
        <v>1413</v>
      </c>
    </row>
    <row r="26" spans="1:6">
      <c r="A26" s="421" t="s">
        <v>1414</v>
      </c>
      <c r="B26" s="379" t="s">
        <v>1415</v>
      </c>
      <c r="C26" s="379" t="s">
        <v>1415</v>
      </c>
      <c r="D26" s="379" t="s">
        <v>1416</v>
      </c>
      <c r="E26" s="379" t="s">
        <v>1406</v>
      </c>
      <c r="F26" s="379" t="s">
        <v>1417</v>
      </c>
    </row>
    <row r="27" spans="1:6">
      <c r="A27" s="421" t="s">
        <v>1414</v>
      </c>
      <c r="B27" s="379" t="s">
        <v>1069</v>
      </c>
      <c r="C27" s="379" t="s">
        <v>1145</v>
      </c>
      <c r="D27" s="379" t="s">
        <v>1418</v>
      </c>
      <c r="E27" s="379" t="s">
        <v>1237</v>
      </c>
      <c r="F27" s="379" t="s">
        <v>1419</v>
      </c>
    </row>
    <row r="28" spans="1:6">
      <c r="A28" s="421" t="s">
        <v>1420</v>
      </c>
      <c r="B28" s="379" t="s">
        <v>1166</v>
      </c>
      <c r="C28" s="379" t="s">
        <v>1166</v>
      </c>
      <c r="D28" s="379" t="s">
        <v>1421</v>
      </c>
      <c r="E28" s="379" t="s">
        <v>1422</v>
      </c>
      <c r="F28" s="379" t="s">
        <v>1423</v>
      </c>
    </row>
    <row r="29" spans="1:6">
      <c r="A29" s="421" t="s">
        <v>1424</v>
      </c>
      <c r="B29" s="379" t="s">
        <v>1166</v>
      </c>
      <c r="C29" s="379" t="s">
        <v>1145</v>
      </c>
      <c r="D29" s="379" t="s">
        <v>1425</v>
      </c>
      <c r="E29" s="379" t="s">
        <v>1278</v>
      </c>
      <c r="F29" s="379" t="s">
        <v>1426</v>
      </c>
    </row>
    <row r="30" spans="1:6">
      <c r="A30" s="421" t="s">
        <v>1427</v>
      </c>
      <c r="B30" s="379" t="s">
        <v>1166</v>
      </c>
      <c r="C30" s="379" t="s">
        <v>1145</v>
      </c>
      <c r="D30" s="379" t="s">
        <v>1428</v>
      </c>
      <c r="E30" s="379" t="s">
        <v>1278</v>
      </c>
      <c r="F30" s="379" t="s">
        <v>1429</v>
      </c>
    </row>
    <row r="31" spans="1:6">
      <c r="A31" s="421" t="s">
        <v>1430</v>
      </c>
      <c r="B31" s="379" t="s">
        <v>1166</v>
      </c>
      <c r="C31" s="379" t="s">
        <v>1145</v>
      </c>
      <c r="D31" s="379" t="s">
        <v>1431</v>
      </c>
      <c r="E31" s="379" t="s">
        <v>1278</v>
      </c>
      <c r="F31" s="379" t="s">
        <v>1432</v>
      </c>
    </row>
    <row r="32" spans="1:6">
      <c r="A32" s="421" t="s">
        <v>1433</v>
      </c>
      <c r="B32" s="379" t="s">
        <v>1166</v>
      </c>
      <c r="C32" s="379" t="s">
        <v>1145</v>
      </c>
      <c r="D32" s="379" t="s">
        <v>1434</v>
      </c>
      <c r="E32" s="379" t="s">
        <v>1278</v>
      </c>
      <c r="F32" s="379" t="s">
        <v>1435</v>
      </c>
    </row>
    <row r="33" spans="1:6">
      <c r="A33" s="421" t="s">
        <v>1436</v>
      </c>
      <c r="B33" s="379" t="s">
        <v>1166</v>
      </c>
      <c r="C33" s="379" t="s">
        <v>1145</v>
      </c>
      <c r="D33" s="379" t="s">
        <v>1437</v>
      </c>
      <c r="E33" s="379" t="s">
        <v>1278</v>
      </c>
      <c r="F33" s="379" t="s">
        <v>1438</v>
      </c>
    </row>
    <row r="34" spans="1:6">
      <c r="A34" s="420" t="s">
        <v>1439</v>
      </c>
      <c r="B34" s="383" t="s">
        <v>1166</v>
      </c>
      <c r="C34" s="383" t="s">
        <v>1145</v>
      </c>
      <c r="D34" s="383" t="s">
        <v>1440</v>
      </c>
      <c r="E34" s="379" t="s">
        <v>1278</v>
      </c>
      <c r="F34" s="383" t="s">
        <v>1441</v>
      </c>
    </row>
  </sheetData>
  <mergeCells count="6">
    <mergeCell ref="A20:F20"/>
    <mergeCell ref="A1:F1"/>
    <mergeCell ref="A2:B2"/>
    <mergeCell ref="C2:E2"/>
    <mergeCell ref="F2:F3"/>
    <mergeCell ref="A17:F17"/>
  </mergeCells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K35"/>
  <sheetViews>
    <sheetView showGridLines="0" showRowColHeaders="0" workbookViewId="0">
      <pane xSplit="18" ySplit="23" topLeftCell="S24" activePane="bottomRight" state="frozen"/>
      <selection activeCell="R6" sqref="R6"/>
      <selection pane="topRight" activeCell="R6" sqref="R6"/>
      <selection pane="bottomLeft" activeCell="R6" sqref="R6"/>
      <selection pane="bottomRight" activeCell="D10" sqref="D10"/>
    </sheetView>
  </sheetViews>
  <sheetFormatPr defaultRowHeight="14.25"/>
  <cols>
    <col min="1" max="1" width="5.25" style="236" customWidth="1"/>
    <col min="2" max="2" width="7.625" style="236" customWidth="1"/>
    <col min="3" max="3" width="14.875" style="236" customWidth="1"/>
    <col min="4" max="4" width="15.625" style="236" customWidth="1"/>
    <col min="5" max="5" width="17.75" style="236" bestFit="1" customWidth="1"/>
    <col min="6" max="6" width="12.375" style="236" customWidth="1"/>
    <col min="7" max="7" width="17.25" style="236" bestFit="1" customWidth="1"/>
    <col min="8" max="8" width="11.625" style="236" customWidth="1"/>
    <col min="9" max="9" width="18.625" style="236" bestFit="1" customWidth="1"/>
    <col min="10" max="10" width="13.375" style="236" customWidth="1"/>
    <col min="11" max="11" width="6.5" style="236" customWidth="1"/>
    <col min="12" max="21" width="6.625" style="236" customWidth="1"/>
    <col min="22" max="24" width="1.375" style="236" customWidth="1"/>
    <col min="25" max="16384" width="9" style="236"/>
  </cols>
  <sheetData>
    <row r="1" spans="2:11" ht="42.75" customHeight="1"/>
    <row r="2" spans="2:11" ht="60" customHeight="1">
      <c r="B2" s="237"/>
      <c r="C2" s="436"/>
      <c r="D2" s="436"/>
      <c r="E2" s="436"/>
      <c r="F2" s="436"/>
      <c r="G2" s="436"/>
      <c r="H2" s="436"/>
      <c r="I2" s="436"/>
      <c r="J2" s="436"/>
      <c r="K2" s="238"/>
    </row>
    <row r="3" spans="2:11" ht="28.5" customHeight="1" thickBot="1">
      <c r="B3" s="239"/>
      <c r="C3" s="240"/>
      <c r="D3" s="240"/>
      <c r="E3" s="240"/>
      <c r="F3" s="240"/>
      <c r="G3" s="240"/>
      <c r="H3" s="240"/>
      <c r="I3" s="240"/>
      <c r="J3" s="241" t="s">
        <v>843</v>
      </c>
      <c r="K3" s="242"/>
    </row>
    <row r="4" spans="2:11" ht="55.5" customHeight="1" thickBot="1">
      <c r="B4" s="239"/>
      <c r="C4" s="243" t="s">
        <v>844</v>
      </c>
      <c r="D4" s="244" t="s">
        <v>845</v>
      </c>
      <c r="E4" s="245" t="s">
        <v>846</v>
      </c>
      <c r="F4" s="245" t="s">
        <v>847</v>
      </c>
      <c r="G4" s="245" t="s">
        <v>848</v>
      </c>
      <c r="H4" s="245" t="s">
        <v>849</v>
      </c>
      <c r="I4" s="245" t="s">
        <v>850</v>
      </c>
      <c r="J4" s="246" t="s">
        <v>851</v>
      </c>
      <c r="K4" s="242"/>
    </row>
    <row r="5" spans="2:11" ht="31.5" customHeight="1">
      <c r="B5" s="239"/>
      <c r="C5" s="437" t="s">
        <v>852</v>
      </c>
      <c r="D5" s="247" t="s">
        <v>853</v>
      </c>
      <c r="E5" s="248" t="s">
        <v>854</v>
      </c>
      <c r="F5" s="249" t="s">
        <v>855</v>
      </c>
      <c r="G5" s="249" t="s">
        <v>856</v>
      </c>
      <c r="H5" s="249" t="s">
        <v>857</v>
      </c>
      <c r="I5" s="249" t="s">
        <v>858</v>
      </c>
      <c r="J5" s="250" t="s">
        <v>859</v>
      </c>
      <c r="K5" s="242"/>
    </row>
    <row r="6" spans="2:11" ht="31.5" customHeight="1">
      <c r="B6" s="239"/>
      <c r="C6" s="438"/>
      <c r="D6" s="252" t="s">
        <v>860</v>
      </c>
      <c r="E6" s="253" t="s">
        <v>861</v>
      </c>
      <c r="F6" s="254" t="s">
        <v>862</v>
      </c>
      <c r="G6" s="254" t="s">
        <v>863</v>
      </c>
      <c r="H6" s="254" t="s">
        <v>864</v>
      </c>
      <c r="I6" s="254" t="s">
        <v>865</v>
      </c>
      <c r="J6" s="255" t="s">
        <v>859</v>
      </c>
      <c r="K6" s="242"/>
    </row>
    <row r="7" spans="2:11" ht="31.5" customHeight="1">
      <c r="B7" s="239"/>
      <c r="C7" s="439"/>
      <c r="D7" s="252" t="s">
        <v>866</v>
      </c>
      <c r="E7" s="253" t="s">
        <v>859</v>
      </c>
      <c r="F7" s="254" t="s">
        <v>867</v>
      </c>
      <c r="G7" s="254" t="s">
        <v>868</v>
      </c>
      <c r="H7" s="254" t="s">
        <v>869</v>
      </c>
      <c r="I7" s="254" t="s">
        <v>870</v>
      </c>
      <c r="J7" s="255" t="s">
        <v>859</v>
      </c>
      <c r="K7" s="242"/>
    </row>
    <row r="8" spans="2:11" ht="31.5" customHeight="1">
      <c r="B8" s="239"/>
      <c r="C8" s="440" t="s">
        <v>871</v>
      </c>
      <c r="D8" s="252" t="s">
        <v>872</v>
      </c>
      <c r="E8" s="253" t="s">
        <v>859</v>
      </c>
      <c r="F8" s="254" t="s">
        <v>859</v>
      </c>
      <c r="G8" s="254" t="s">
        <v>859</v>
      </c>
      <c r="H8" s="254" t="s">
        <v>859</v>
      </c>
      <c r="I8" s="254" t="s">
        <v>859</v>
      </c>
      <c r="J8" s="255" t="s">
        <v>873</v>
      </c>
      <c r="K8" s="242"/>
    </row>
    <row r="9" spans="2:11" ht="31.5" customHeight="1" thickBot="1">
      <c r="B9" s="239"/>
      <c r="C9" s="441"/>
      <c r="D9" s="256" t="s">
        <v>874</v>
      </c>
      <c r="E9" s="257" t="s">
        <v>859</v>
      </c>
      <c r="F9" s="258" t="s">
        <v>859</v>
      </c>
      <c r="G9" s="258" t="s">
        <v>859</v>
      </c>
      <c r="H9" s="258" t="s">
        <v>859</v>
      </c>
      <c r="I9" s="258" t="s">
        <v>859</v>
      </c>
      <c r="J9" s="259" t="s">
        <v>875</v>
      </c>
      <c r="K9" s="242"/>
    </row>
    <row r="10" spans="2:11" ht="40.5" customHeight="1">
      <c r="B10" s="260"/>
      <c r="C10" s="261"/>
      <c r="D10" s="261"/>
      <c r="E10" s="261"/>
      <c r="F10" s="261"/>
      <c r="G10" s="261"/>
      <c r="H10" s="261"/>
      <c r="I10" s="261"/>
      <c r="J10" s="261"/>
      <c r="K10" s="262"/>
    </row>
    <row r="11" spans="2:11" ht="21.75" customHeight="1"/>
    <row r="12" spans="2:11" ht="21.75" customHeight="1"/>
    <row r="13" spans="2:11" ht="21.75" customHeight="1"/>
    <row r="14" spans="2:11" ht="21.75" customHeight="1"/>
    <row r="15" spans="2:11" ht="21.75" customHeight="1"/>
    <row r="16" spans="2:11" ht="21.75" customHeight="1"/>
    <row r="17" ht="21.75" customHeight="1"/>
    <row r="18" ht="21.75" customHeight="1"/>
    <row r="19" ht="21.75" customHeight="1"/>
    <row r="20" ht="21.75" customHeight="1"/>
    <row r="21" ht="21.75" customHeight="1"/>
    <row r="22" ht="21.75" customHeight="1"/>
    <row r="23" ht="21.75" customHeight="1"/>
    <row r="24" ht="21.75" customHeight="1"/>
    <row r="25" ht="21.75" customHeight="1"/>
    <row r="26" ht="21.75" customHeight="1"/>
    <row r="27" ht="21.75" customHeight="1"/>
    <row r="28" ht="21.75" customHeight="1"/>
    <row r="29" ht="21.75" customHeight="1"/>
    <row r="30" ht="21.75" customHeight="1"/>
    <row r="31" ht="21.75" customHeight="1"/>
    <row r="32" ht="21.75" customHeight="1"/>
    <row r="33" ht="21.75" customHeight="1"/>
    <row r="34" ht="4.5" customHeight="1"/>
    <row r="35" ht="4.5" customHeight="1"/>
  </sheetData>
  <mergeCells count="3">
    <mergeCell ref="C2:J2"/>
    <mergeCell ref="C5:C7"/>
    <mergeCell ref="C8:C9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9:A10"/>
  <sheetViews>
    <sheetView showGridLines="0" showRowColHeaders="0" workbookViewId="0">
      <selection activeCell="E9" sqref="E9"/>
    </sheetView>
  </sheetViews>
  <sheetFormatPr defaultRowHeight="18.75"/>
  <cols>
    <col min="1" max="1" width="82.25" style="235" customWidth="1"/>
    <col min="2" max="16384" width="9" style="232"/>
  </cols>
  <sheetData>
    <row r="9" spans="1:1" ht="18">
      <c r="A9" s="233"/>
    </row>
    <row r="10" spans="1:1">
      <c r="A10" s="234"/>
    </row>
  </sheetData>
  <phoneticPr fontId="57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01"/>
  <sheetViews>
    <sheetView showGridLines="0" showRowColHeaders="0" tabSelected="1" workbookViewId="0">
      <pane xSplit="13" ySplit="21" topLeftCell="N22" activePane="bottomRight" state="frozen"/>
      <selection activeCell="E9" sqref="E9"/>
      <selection pane="topRight" activeCell="E9" sqref="E9"/>
      <selection pane="bottomLeft" activeCell="E9" sqref="E9"/>
      <selection pane="bottomRight" activeCell="D23" sqref="D23"/>
    </sheetView>
  </sheetViews>
  <sheetFormatPr defaultRowHeight="14.25"/>
  <cols>
    <col min="1" max="1" width="24.375" style="263" customWidth="1"/>
    <col min="2" max="2" width="2.375" style="263" customWidth="1"/>
    <col min="3" max="3" width="19.5" style="287" customWidth="1"/>
    <col min="4" max="4" width="24" style="287" customWidth="1"/>
    <col min="5" max="5" width="3.125" style="287" customWidth="1"/>
    <col min="6" max="6" width="44.875" style="287" customWidth="1"/>
    <col min="7" max="7" width="12.375" style="287" customWidth="1"/>
    <col min="8" max="8" width="12.375" style="288" customWidth="1"/>
    <col min="9" max="13" width="12.375" style="287" customWidth="1"/>
    <col min="14" max="38" width="12.125" style="287" customWidth="1"/>
    <col min="39" max="68" width="7.875" style="287" customWidth="1"/>
    <col min="69" max="16384" width="9" style="287"/>
  </cols>
  <sheetData>
    <row r="1" spans="1:13" s="264" customFormat="1" ht="45" customHeight="1">
      <c r="A1" s="263"/>
      <c r="B1" s="263"/>
      <c r="C1" s="451"/>
      <c r="D1" s="451"/>
      <c r="E1" s="451"/>
      <c r="F1" s="451"/>
      <c r="H1" s="452"/>
      <c r="I1" s="452"/>
      <c r="J1" s="452"/>
      <c r="K1" s="452"/>
      <c r="L1" s="452"/>
      <c r="M1" s="452"/>
    </row>
    <row r="2" spans="1:13" s="265" customFormat="1" ht="18" customHeight="1">
      <c r="A2" s="251"/>
      <c r="B2" s="453" t="s">
        <v>876</v>
      </c>
      <c r="C2" s="453"/>
      <c r="D2" s="455" t="s">
        <v>877</v>
      </c>
      <c r="E2" s="455"/>
      <c r="F2" s="457" t="s">
        <v>878</v>
      </c>
      <c r="H2" s="459"/>
      <c r="I2" s="448"/>
      <c r="J2" s="442"/>
      <c r="K2" s="442"/>
      <c r="L2" s="448"/>
      <c r="M2" s="448"/>
    </row>
    <row r="3" spans="1:13" s="267" customFormat="1" ht="18" customHeight="1">
      <c r="A3" s="266"/>
      <c r="B3" s="454"/>
      <c r="C3" s="454"/>
      <c r="D3" s="456"/>
      <c r="E3" s="456"/>
      <c r="F3" s="458"/>
      <c r="H3" s="459"/>
      <c r="I3" s="268"/>
      <c r="J3" s="268"/>
      <c r="K3" s="268"/>
      <c r="L3" s="268"/>
      <c r="M3" s="268"/>
    </row>
    <row r="4" spans="1:13" s="272" customFormat="1" ht="22.5" customHeight="1">
      <c r="A4" s="266"/>
      <c r="B4" s="269"/>
      <c r="C4" s="270" t="s">
        <v>879</v>
      </c>
      <c r="D4" s="446"/>
      <c r="E4" s="446"/>
      <c r="F4" s="271" t="s">
        <v>880</v>
      </c>
      <c r="H4" s="445"/>
      <c r="I4" s="442"/>
      <c r="J4" s="442"/>
      <c r="K4" s="442"/>
      <c r="L4" s="442"/>
      <c r="M4" s="442"/>
    </row>
    <row r="5" spans="1:13" s="272" customFormat="1" ht="22.5" customHeight="1" thickBot="1">
      <c r="A5" s="266"/>
      <c r="B5" s="273"/>
      <c r="C5" s="274" t="s">
        <v>881</v>
      </c>
      <c r="D5" s="447"/>
      <c r="E5" s="447"/>
      <c r="F5" s="275" t="s">
        <v>882</v>
      </c>
      <c r="H5" s="445"/>
      <c r="I5" s="442"/>
      <c r="J5" s="442"/>
      <c r="K5" s="442"/>
      <c r="L5" s="442"/>
      <c r="M5" s="442"/>
    </row>
    <row r="6" spans="1:13" s="272" customFormat="1" ht="22.5" customHeight="1" thickTop="1">
      <c r="A6" s="266"/>
      <c r="B6" s="276"/>
      <c r="C6" s="277" t="s">
        <v>883</v>
      </c>
      <c r="D6" s="449"/>
      <c r="E6" s="449"/>
      <c r="F6" s="278" t="s">
        <v>884</v>
      </c>
      <c r="H6" s="445"/>
      <c r="I6" s="442"/>
      <c r="J6" s="442"/>
      <c r="K6" s="442"/>
      <c r="L6" s="442"/>
      <c r="M6" s="442"/>
    </row>
    <row r="7" spans="1:13" s="272" customFormat="1" ht="22.5" customHeight="1" thickBot="1">
      <c r="A7" s="266"/>
      <c r="B7" s="273"/>
      <c r="C7" s="274" t="s">
        <v>885</v>
      </c>
      <c r="D7" s="450"/>
      <c r="E7" s="450"/>
      <c r="F7" s="275" t="s">
        <v>886</v>
      </c>
      <c r="H7" s="445"/>
      <c r="I7" s="442"/>
      <c r="J7" s="442"/>
      <c r="K7" s="442"/>
      <c r="L7" s="442"/>
      <c r="M7" s="442"/>
    </row>
    <row r="8" spans="1:13" s="272" customFormat="1" ht="22.5" customHeight="1" thickTop="1">
      <c r="A8" s="266"/>
      <c r="B8" s="276"/>
      <c r="C8" s="279" t="s">
        <v>887</v>
      </c>
      <c r="D8" s="460"/>
      <c r="E8" s="460"/>
      <c r="F8" s="278" t="s">
        <v>888</v>
      </c>
      <c r="H8" s="445"/>
      <c r="I8" s="442"/>
      <c r="J8" s="448"/>
      <c r="K8" s="448"/>
      <c r="L8" s="442"/>
      <c r="M8" s="442"/>
    </row>
    <row r="9" spans="1:13" s="272" customFormat="1" ht="22.5" customHeight="1" thickBot="1">
      <c r="A9" s="266"/>
      <c r="B9" s="273"/>
      <c r="C9" s="274" t="s">
        <v>889</v>
      </c>
      <c r="D9" s="447"/>
      <c r="E9" s="447"/>
      <c r="F9" s="275" t="s">
        <v>890</v>
      </c>
      <c r="H9" s="445"/>
      <c r="I9" s="442"/>
      <c r="J9" s="442"/>
      <c r="K9" s="442"/>
      <c r="L9" s="442"/>
      <c r="M9" s="442"/>
    </row>
    <row r="10" spans="1:13" s="272" customFormat="1" ht="30" customHeight="1" thickTop="1">
      <c r="A10" s="266"/>
      <c r="B10" s="276"/>
      <c r="C10" s="279" t="s">
        <v>258</v>
      </c>
      <c r="D10" s="280"/>
      <c r="E10" s="281"/>
      <c r="F10" s="278" t="s">
        <v>891</v>
      </c>
      <c r="H10" s="445"/>
      <c r="I10" s="442"/>
      <c r="J10" s="442"/>
      <c r="K10" s="442"/>
      <c r="L10" s="442"/>
      <c r="M10" s="442"/>
    </row>
    <row r="11" spans="1:13" s="272" customFormat="1" ht="28.5" customHeight="1" thickBot="1">
      <c r="A11" s="266"/>
      <c r="B11" s="273"/>
      <c r="C11" s="274" t="s">
        <v>259</v>
      </c>
      <c r="D11" s="282"/>
      <c r="E11" s="283"/>
      <c r="F11" s="275" t="s">
        <v>892</v>
      </c>
      <c r="H11" s="445"/>
      <c r="I11" s="442"/>
      <c r="J11" s="442"/>
      <c r="K11" s="442"/>
      <c r="L11" s="442"/>
      <c r="M11" s="442"/>
    </row>
    <row r="12" spans="1:13" s="272" customFormat="1" ht="40.5" customHeight="1" thickTop="1">
      <c r="A12" s="266"/>
      <c r="B12" s="276"/>
      <c r="C12" s="279" t="s">
        <v>261</v>
      </c>
      <c r="D12" s="284"/>
      <c r="E12" s="285"/>
      <c r="F12" s="278" t="s">
        <v>893</v>
      </c>
      <c r="H12" s="445"/>
      <c r="I12" s="442"/>
      <c r="J12" s="442"/>
      <c r="K12" s="448"/>
      <c r="L12" s="442"/>
      <c r="M12" s="442"/>
    </row>
    <row r="13" spans="1:13" s="272" customFormat="1" ht="40.5" customHeight="1" thickBot="1">
      <c r="A13" s="266"/>
      <c r="B13" s="273"/>
      <c r="C13" s="274" t="s">
        <v>260</v>
      </c>
      <c r="D13" s="284"/>
      <c r="E13" s="285"/>
      <c r="F13" s="275" t="s">
        <v>894</v>
      </c>
      <c r="H13" s="445"/>
      <c r="I13" s="442"/>
      <c r="J13" s="442"/>
      <c r="K13" s="442"/>
      <c r="L13" s="442"/>
      <c r="M13" s="442"/>
    </row>
    <row r="14" spans="1:13" s="272" customFormat="1" ht="27" customHeight="1" thickTop="1">
      <c r="A14" s="266"/>
      <c r="B14" s="276"/>
      <c r="C14" s="279" t="s">
        <v>895</v>
      </c>
      <c r="D14" s="443"/>
      <c r="E14" s="443"/>
      <c r="F14" s="278" t="s">
        <v>896</v>
      </c>
      <c r="H14" s="445"/>
      <c r="I14" s="442"/>
      <c r="J14" s="442"/>
      <c r="K14" s="442"/>
      <c r="L14" s="442"/>
      <c r="M14" s="442"/>
    </row>
    <row r="15" spans="1:13" s="272" customFormat="1" ht="27" customHeight="1" thickBot="1">
      <c r="A15" s="266"/>
      <c r="B15" s="273"/>
      <c r="C15" s="286" t="s">
        <v>897</v>
      </c>
      <c r="D15" s="444"/>
      <c r="E15" s="444"/>
      <c r="F15" s="275" t="s">
        <v>898</v>
      </c>
      <c r="H15" s="445"/>
      <c r="I15" s="442"/>
      <c r="J15" s="442"/>
      <c r="K15" s="442"/>
      <c r="L15" s="442"/>
      <c r="M15" s="442"/>
    </row>
    <row r="16" spans="1:13" ht="15.75" customHeight="1" thickTop="1"/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4" ht="19.5" customHeight="1"/>
    <row r="25" ht="19.5" customHeight="1"/>
    <row r="26" ht="19.5" customHeight="1"/>
    <row r="27" ht="19.5" customHeight="1"/>
    <row r="28" ht="19.5" customHeight="1"/>
    <row r="29" ht="19.5" customHeight="1"/>
    <row r="30" ht="19.5" customHeight="1"/>
    <row r="31" ht="19.5" customHeight="1"/>
    <row r="32" ht="19.5" customHeight="1"/>
    <row r="33" ht="19.5" customHeight="1"/>
    <row r="34" ht="19.5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</sheetData>
  <mergeCells count="48">
    <mergeCell ref="M4:M5"/>
    <mergeCell ref="H2:H3"/>
    <mergeCell ref="I2:K2"/>
    <mergeCell ref="L2:M2"/>
    <mergeCell ref="H4:H5"/>
    <mergeCell ref="C1:F1"/>
    <mergeCell ref="H1:M1"/>
    <mergeCell ref="B2:C3"/>
    <mergeCell ref="D2:E3"/>
    <mergeCell ref="F2:F3"/>
    <mergeCell ref="J10:J11"/>
    <mergeCell ref="K10:K11"/>
    <mergeCell ref="I4:I5"/>
    <mergeCell ref="J4:J5"/>
    <mergeCell ref="L8:L9"/>
    <mergeCell ref="I8:I9"/>
    <mergeCell ref="D6:E7"/>
    <mergeCell ref="H6:H7"/>
    <mergeCell ref="I6:I7"/>
    <mergeCell ref="J8:J9"/>
    <mergeCell ref="K8:K9"/>
    <mergeCell ref="J6:J7"/>
    <mergeCell ref="K6:K7"/>
    <mergeCell ref="D8:E9"/>
    <mergeCell ref="H8:H9"/>
    <mergeCell ref="M8:M9"/>
    <mergeCell ref="D4:E5"/>
    <mergeCell ref="L12:L13"/>
    <mergeCell ref="M12:M13"/>
    <mergeCell ref="L10:L11"/>
    <mergeCell ref="M10:M11"/>
    <mergeCell ref="H12:H13"/>
    <mergeCell ref="I12:I13"/>
    <mergeCell ref="J12:J13"/>
    <mergeCell ref="K12:K13"/>
    <mergeCell ref="H10:H11"/>
    <mergeCell ref="I10:I11"/>
    <mergeCell ref="M6:M7"/>
    <mergeCell ref="K4:K5"/>
    <mergeCell ref="L4:L5"/>
    <mergeCell ref="L6:L7"/>
    <mergeCell ref="M14:M15"/>
    <mergeCell ref="D14:E15"/>
    <mergeCell ref="H14:H15"/>
    <mergeCell ref="I14:I15"/>
    <mergeCell ref="J14:J15"/>
    <mergeCell ref="K14:K15"/>
    <mergeCell ref="L14:L15"/>
  </mergeCells>
  <phoneticPr fontId="1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>
    <tabColor indexed="10"/>
  </sheetPr>
  <dimension ref="B1:CE92"/>
  <sheetViews>
    <sheetView showGridLines="0" showRowColHeaders="0" workbookViewId="0">
      <pane xSplit="24" ySplit="40" topLeftCell="Y56" activePane="bottomRight" state="frozen"/>
      <selection activeCell="E9" sqref="E9"/>
      <selection pane="topRight" activeCell="E9" sqref="E9"/>
      <selection pane="bottomLeft" activeCell="E9" sqref="E9"/>
      <selection pane="bottomRight" activeCell="F25" sqref="F25"/>
    </sheetView>
  </sheetViews>
  <sheetFormatPr defaultRowHeight="14.25"/>
  <cols>
    <col min="1" max="1" width="3.125" style="1" customWidth="1"/>
    <col min="2" max="2" width="2.125" style="1" customWidth="1"/>
    <col min="3" max="3" width="7.5" style="1" customWidth="1"/>
    <col min="4" max="4" width="16.875" style="1" customWidth="1"/>
    <col min="5" max="9" width="6.25" style="1" customWidth="1"/>
    <col min="10" max="12" width="8" style="1" customWidth="1"/>
    <col min="13" max="13" width="13.25" style="1" customWidth="1"/>
    <col min="14" max="14" width="15" style="1" customWidth="1"/>
    <col min="15" max="15" width="13.25" style="1" customWidth="1"/>
    <col min="16" max="16" width="10.875" style="1" customWidth="1"/>
    <col min="17" max="17" width="8.25" style="2" customWidth="1"/>
    <col min="18" max="25" width="42.875" style="2" customWidth="1"/>
    <col min="26" max="26" width="1.625" style="2" customWidth="1"/>
    <col min="27" max="27" width="3.5" style="1" hidden="1" customWidth="1"/>
    <col min="28" max="28" width="4.5" style="1" hidden="1" customWidth="1"/>
    <col min="29" max="29" width="15.375" style="1" hidden="1" customWidth="1"/>
    <col min="30" max="36" width="0" style="1" hidden="1" customWidth="1"/>
    <col min="37" max="37" width="3.5" style="1" hidden="1" customWidth="1"/>
    <col min="38" max="38" width="4.5" style="1" hidden="1" customWidth="1"/>
    <col min="39" max="39" width="15.375" style="1" hidden="1" customWidth="1"/>
    <col min="40" max="46" width="0" style="1" hidden="1" customWidth="1"/>
    <col min="47" max="47" width="3.5" style="1" hidden="1" customWidth="1"/>
    <col min="48" max="48" width="4.5" style="1" hidden="1" customWidth="1"/>
    <col min="49" max="49" width="15.375" style="1" hidden="1" customWidth="1"/>
    <col min="50" max="56" width="0" style="1" hidden="1" customWidth="1"/>
    <col min="57" max="57" width="3.5" style="1" hidden="1" customWidth="1"/>
    <col min="58" max="58" width="4.5" style="1" hidden="1" customWidth="1"/>
    <col min="59" max="59" width="15.375" style="1" hidden="1" customWidth="1"/>
    <col min="60" max="66" width="0" style="1" hidden="1" customWidth="1"/>
    <col min="67" max="83" width="2.125" style="1" hidden="1" customWidth="1"/>
    <col min="84" max="98" width="0" style="1" hidden="1" customWidth="1"/>
    <col min="99" max="16384" width="9" style="1"/>
  </cols>
  <sheetData>
    <row r="1" spans="2:66" ht="39" customHeight="1" thickBot="1">
      <c r="R1" s="3"/>
      <c r="S1" s="3"/>
      <c r="T1" s="3"/>
      <c r="U1" s="3"/>
      <c r="V1" s="3"/>
      <c r="W1" s="3"/>
      <c r="X1" s="3"/>
      <c r="Y1" s="3"/>
      <c r="Z1" s="3"/>
      <c r="AA1" s="4">
        <v>2</v>
      </c>
      <c r="AB1" s="5"/>
      <c r="AC1" s="5"/>
      <c r="AD1" s="5"/>
      <c r="AE1" s="5"/>
      <c r="AF1" s="5"/>
      <c r="AG1" s="5"/>
      <c r="AH1" s="5"/>
      <c r="AI1" s="5"/>
      <c r="AJ1" s="5"/>
      <c r="AL1" s="5"/>
      <c r="AM1" s="5"/>
      <c r="AN1" s="5"/>
      <c r="AO1" s="5"/>
      <c r="AP1" s="5"/>
      <c r="AQ1" s="5"/>
      <c r="AR1" s="5"/>
      <c r="AS1" s="5"/>
      <c r="AT1" s="5"/>
      <c r="AV1" s="5"/>
      <c r="AW1" s="5"/>
      <c r="AX1" s="5"/>
      <c r="AY1" s="5"/>
      <c r="AZ1" s="5"/>
      <c r="BA1" s="5"/>
      <c r="BB1" s="5"/>
      <c r="BC1" s="5"/>
      <c r="BD1" s="5"/>
      <c r="BF1" s="5"/>
      <c r="BG1" s="5"/>
      <c r="BH1" s="5"/>
      <c r="BI1" s="5"/>
      <c r="BJ1" s="5"/>
      <c r="BK1" s="5"/>
      <c r="BL1" s="5"/>
      <c r="BM1" s="5"/>
      <c r="BN1" s="5"/>
    </row>
    <row r="2" spans="2:66" ht="67.5" customHeight="1">
      <c r="B2" s="6"/>
      <c r="C2" s="7"/>
      <c r="D2" s="7"/>
      <c r="E2" s="7"/>
      <c r="F2" s="7"/>
      <c r="G2" s="8"/>
      <c r="H2" s="8"/>
      <c r="I2" s="8"/>
      <c r="J2" s="8"/>
      <c r="K2" s="8"/>
      <c r="L2" s="8"/>
      <c r="M2" s="8"/>
      <c r="N2" s="8"/>
      <c r="O2" s="8"/>
      <c r="P2" s="9"/>
      <c r="Q2" s="10"/>
      <c r="R2" s="10"/>
      <c r="S2" s="10"/>
      <c r="T2" s="10"/>
      <c r="U2" s="10"/>
      <c r="V2" s="10"/>
      <c r="W2" s="10"/>
      <c r="X2" s="10"/>
      <c r="Y2" s="10"/>
      <c r="Z2" s="10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</row>
    <row r="3" spans="2:66" s="18" customFormat="1" ht="21" customHeight="1">
      <c r="B3" s="12"/>
      <c r="C3" s="13"/>
      <c r="D3" s="14" t="s">
        <v>0</v>
      </c>
      <c r="E3" s="476">
        <v>5000</v>
      </c>
      <c r="F3" s="477"/>
      <c r="G3" s="15" t="s">
        <v>1</v>
      </c>
      <c r="H3" s="16"/>
      <c r="I3" s="16"/>
      <c r="J3" s="16"/>
      <c r="K3" s="16"/>
      <c r="L3" s="16"/>
      <c r="M3" s="16"/>
      <c r="N3" s="16"/>
      <c r="O3" s="16"/>
      <c r="P3" s="17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478" t="s">
        <v>2</v>
      </c>
      <c r="AC3" s="478"/>
      <c r="AD3" s="478"/>
      <c r="AE3" s="478"/>
      <c r="AF3" s="478"/>
      <c r="AG3" s="478"/>
      <c r="AH3" s="478"/>
      <c r="AI3" s="478"/>
      <c r="AJ3" s="478"/>
      <c r="AK3" s="10"/>
      <c r="AL3" s="478" t="s">
        <v>3</v>
      </c>
      <c r="AM3" s="478"/>
      <c r="AN3" s="478"/>
      <c r="AO3" s="478"/>
      <c r="AP3" s="478"/>
      <c r="AQ3" s="478"/>
      <c r="AR3" s="478"/>
      <c r="AS3" s="478"/>
      <c r="AT3" s="478"/>
      <c r="AU3" s="10"/>
      <c r="AV3" s="478" t="s">
        <v>4</v>
      </c>
      <c r="AW3" s="478"/>
      <c r="AX3" s="478"/>
      <c r="AY3" s="478"/>
      <c r="AZ3" s="478"/>
      <c r="BA3" s="478"/>
      <c r="BB3" s="478"/>
      <c r="BC3" s="478"/>
      <c r="BD3" s="478"/>
      <c r="BE3" s="10"/>
      <c r="BF3" s="478" t="s">
        <v>5</v>
      </c>
      <c r="BG3" s="478"/>
      <c r="BH3" s="478"/>
      <c r="BI3" s="478"/>
      <c r="BJ3" s="478"/>
      <c r="BK3" s="478"/>
      <c r="BL3" s="478"/>
      <c r="BM3" s="478"/>
      <c r="BN3" s="478"/>
    </row>
    <row r="4" spans="2:66" ht="11.25" customHeight="1">
      <c r="B4" s="19"/>
      <c r="C4" s="20"/>
      <c r="D4" s="20"/>
      <c r="E4" s="20"/>
      <c r="F4" s="20"/>
      <c r="G4" s="16"/>
      <c r="H4" s="16"/>
      <c r="I4" s="16"/>
      <c r="J4" s="16"/>
      <c r="K4" s="16"/>
      <c r="L4" s="16"/>
      <c r="M4" s="16"/>
      <c r="N4" s="16"/>
      <c r="O4" s="16"/>
      <c r="P4" s="17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</row>
    <row r="5" spans="2:66" ht="14.25" customHeight="1">
      <c r="B5" s="19"/>
      <c r="C5" s="461"/>
      <c r="D5" s="462" t="s">
        <v>2</v>
      </c>
      <c r="E5" s="464" t="s">
        <v>6</v>
      </c>
      <c r="F5" s="464"/>
      <c r="G5" s="464"/>
      <c r="H5" s="464"/>
      <c r="I5" s="464"/>
      <c r="J5" s="464" t="s">
        <v>7</v>
      </c>
      <c r="K5" s="464" t="s">
        <v>8</v>
      </c>
      <c r="L5" s="464" t="s">
        <v>9</v>
      </c>
      <c r="M5" s="465" t="str">
        <f>IF($AA$1=1,"数量(m)","重量(t)")</f>
        <v>重量(t)</v>
      </c>
      <c r="N5" s="467" t="s">
        <v>10</v>
      </c>
      <c r="O5" s="468"/>
      <c r="P5" s="21"/>
      <c r="R5" s="22"/>
      <c r="S5" s="22"/>
      <c r="T5" s="22"/>
      <c r="U5" s="22"/>
      <c r="V5" s="22"/>
      <c r="W5" s="22"/>
      <c r="X5" s="22"/>
      <c r="Y5" s="22"/>
      <c r="Z5" s="22"/>
      <c r="AA5" s="23"/>
      <c r="AB5" s="24">
        <v>25</v>
      </c>
      <c r="AC5" s="25"/>
      <c r="AD5" s="25"/>
      <c r="AE5" s="25"/>
      <c r="AF5" s="25"/>
      <c r="AG5" s="25"/>
      <c r="AH5" s="25"/>
      <c r="AI5" s="25"/>
      <c r="AJ5" s="25"/>
      <c r="AK5" s="23"/>
      <c r="AL5" s="24">
        <v>11</v>
      </c>
      <c r="AM5" s="25"/>
      <c r="AN5" s="25"/>
      <c r="AO5" s="25"/>
      <c r="AP5" s="25"/>
      <c r="AQ5" s="25"/>
      <c r="AR5" s="25"/>
      <c r="AS5" s="25"/>
      <c r="AT5" s="25"/>
      <c r="AU5" s="23"/>
      <c r="AV5" s="24">
        <v>48</v>
      </c>
      <c r="AW5" s="25"/>
      <c r="AX5" s="25"/>
      <c r="AY5" s="25"/>
      <c r="AZ5" s="25"/>
      <c r="BA5" s="25"/>
      <c r="BB5" s="25"/>
      <c r="BC5" s="25"/>
      <c r="BD5" s="25"/>
      <c r="BE5" s="23"/>
      <c r="BF5" s="24">
        <v>27</v>
      </c>
      <c r="BG5" s="25"/>
      <c r="BH5" s="25"/>
      <c r="BI5" s="25"/>
      <c r="BJ5" s="25"/>
      <c r="BK5" s="25"/>
      <c r="BL5" s="25"/>
      <c r="BM5" s="25"/>
      <c r="BN5" s="25"/>
    </row>
    <row r="6" spans="2:66">
      <c r="B6" s="19"/>
      <c r="C6" s="461"/>
      <c r="D6" s="463"/>
      <c r="E6" s="26" t="s">
        <v>11</v>
      </c>
      <c r="F6" s="26" t="s">
        <v>12</v>
      </c>
      <c r="G6" s="26" t="s">
        <v>13</v>
      </c>
      <c r="H6" s="26" t="s">
        <v>14</v>
      </c>
      <c r="I6" s="26" t="s">
        <v>15</v>
      </c>
      <c r="J6" s="464"/>
      <c r="K6" s="464"/>
      <c r="L6" s="464"/>
      <c r="M6" s="466"/>
      <c r="N6" s="27" t="str">
        <f>IF($AA$1=1,"重量(t)","长度(m)")</f>
        <v>长度(m)</v>
      </c>
      <c r="O6" s="28" t="s">
        <v>16</v>
      </c>
      <c r="P6" s="21"/>
      <c r="R6" s="479"/>
      <c r="S6" s="29"/>
      <c r="T6" s="29"/>
      <c r="U6" s="29"/>
      <c r="V6" s="29"/>
      <c r="W6" s="29"/>
      <c r="X6" s="29"/>
      <c r="Y6" s="29"/>
      <c r="Z6" s="29"/>
      <c r="AA6" s="23"/>
      <c r="AB6" s="475" t="s">
        <v>17</v>
      </c>
      <c r="AC6" s="30"/>
      <c r="AD6" s="30"/>
      <c r="AE6" s="30"/>
      <c r="AF6" s="30"/>
      <c r="AG6" s="30"/>
      <c r="AH6" s="30"/>
      <c r="AI6" s="30"/>
      <c r="AJ6" s="30"/>
      <c r="AK6" s="23"/>
      <c r="AL6" s="475" t="s">
        <v>17</v>
      </c>
      <c r="AM6" s="30"/>
      <c r="AN6" s="30"/>
      <c r="AO6" s="30"/>
      <c r="AP6" s="30"/>
      <c r="AQ6" s="30"/>
      <c r="AR6" s="30"/>
      <c r="AS6" s="30"/>
      <c r="AT6" s="30"/>
      <c r="AU6" s="23"/>
      <c r="AV6" s="475" t="s">
        <v>17</v>
      </c>
      <c r="AW6" s="30"/>
      <c r="AX6" s="30"/>
      <c r="AY6" s="30"/>
      <c r="AZ6" s="30"/>
      <c r="BA6" s="30"/>
      <c r="BB6" s="30"/>
      <c r="BC6" s="30"/>
      <c r="BD6" s="30"/>
      <c r="BE6" s="23"/>
      <c r="BF6" s="475" t="s">
        <v>17</v>
      </c>
      <c r="BG6" s="30"/>
      <c r="BH6" s="30"/>
      <c r="BI6" s="30"/>
      <c r="BJ6" s="30"/>
      <c r="BK6" s="30"/>
      <c r="BL6" s="30"/>
      <c r="BM6" s="30"/>
      <c r="BN6" s="30"/>
    </row>
    <row r="7" spans="2:66" ht="24" customHeight="1">
      <c r="B7" s="19"/>
      <c r="C7" s="31"/>
      <c r="D7" s="32"/>
      <c r="E7" s="33">
        <f>VLOOKUP($AB$5,$AA$9:$AJ$37,4,FALSE)</f>
        <v>458</v>
      </c>
      <c r="F7" s="33">
        <f>VLOOKUP($AB$5,$AA$9:$AJ$37,5,FALSE)</f>
        <v>417</v>
      </c>
      <c r="G7" s="33">
        <f>VLOOKUP($AB$5,$AA$9:$AJ$37,6,FALSE)</f>
        <v>30</v>
      </c>
      <c r="H7" s="33">
        <f>VLOOKUP($AB$5,$AA$9:$AJ$37,7,FALSE)</f>
        <v>50</v>
      </c>
      <c r="I7" s="33">
        <f>VLOOKUP($AB$5,$AA$9:$AJ$37,8,FALSE)</f>
        <v>22</v>
      </c>
      <c r="J7" s="34">
        <f>VLOOKUP($AB$5,$AA$9:$AJ$37,9,FALSE)</f>
        <v>528.54999999999995</v>
      </c>
      <c r="K7" s="35">
        <f>VLOOKUP($AB$5,$AA$9:$AJ$37,10,FALSE)</f>
        <v>414.9</v>
      </c>
      <c r="L7" s="36">
        <f>1000/K7</f>
        <v>2.4102193299590264</v>
      </c>
      <c r="M7" s="37">
        <v>1</v>
      </c>
      <c r="N7" s="38">
        <f>IF($AA$1=1,M7*K7/1000,M7*L7)</f>
        <v>2.4102193299590264</v>
      </c>
      <c r="O7" s="39">
        <f>IF($AA$1=1,N7*$E$3,M7*$E$3)</f>
        <v>5000</v>
      </c>
      <c r="P7" s="21"/>
      <c r="R7" s="479"/>
      <c r="S7" s="479"/>
      <c r="T7" s="479"/>
      <c r="U7" s="479"/>
      <c r="V7" s="479"/>
      <c r="W7" s="479"/>
      <c r="X7" s="479"/>
      <c r="Y7" s="479"/>
      <c r="Z7" s="479"/>
      <c r="AA7" s="23"/>
      <c r="AB7" s="475"/>
      <c r="AC7" s="470" t="s">
        <v>18</v>
      </c>
      <c r="AD7" s="472" t="s">
        <v>19</v>
      </c>
      <c r="AE7" s="473"/>
      <c r="AF7" s="473"/>
      <c r="AG7" s="473"/>
      <c r="AH7" s="474"/>
      <c r="AI7" s="470" t="s">
        <v>20</v>
      </c>
      <c r="AJ7" s="470" t="s">
        <v>21</v>
      </c>
      <c r="AK7" s="23"/>
      <c r="AL7" s="475"/>
      <c r="AM7" s="470" t="s">
        <v>18</v>
      </c>
      <c r="AN7" s="472" t="s">
        <v>19</v>
      </c>
      <c r="AO7" s="473"/>
      <c r="AP7" s="473"/>
      <c r="AQ7" s="473"/>
      <c r="AR7" s="474"/>
      <c r="AS7" s="470" t="s">
        <v>20</v>
      </c>
      <c r="AT7" s="470" t="s">
        <v>21</v>
      </c>
      <c r="AU7" s="23"/>
      <c r="AV7" s="475"/>
      <c r="AW7" s="470" t="s">
        <v>18</v>
      </c>
      <c r="AX7" s="472" t="s">
        <v>19</v>
      </c>
      <c r="AY7" s="473"/>
      <c r="AZ7" s="473"/>
      <c r="BA7" s="473"/>
      <c r="BB7" s="474"/>
      <c r="BC7" s="470" t="s">
        <v>20</v>
      </c>
      <c r="BD7" s="470" t="s">
        <v>21</v>
      </c>
      <c r="BE7" s="23"/>
      <c r="BF7" s="475"/>
      <c r="BG7" s="470" t="s">
        <v>18</v>
      </c>
      <c r="BH7" s="472" t="s">
        <v>19</v>
      </c>
      <c r="BI7" s="473"/>
      <c r="BJ7" s="473"/>
      <c r="BK7" s="473"/>
      <c r="BL7" s="474"/>
      <c r="BM7" s="470" t="s">
        <v>20</v>
      </c>
      <c r="BN7" s="470" t="s">
        <v>21</v>
      </c>
    </row>
    <row r="8" spans="2:66" ht="18.75" customHeight="1">
      <c r="B8" s="19"/>
      <c r="C8" s="20"/>
      <c r="D8" s="20"/>
      <c r="E8" s="20"/>
      <c r="F8" s="20"/>
      <c r="G8" s="20"/>
      <c r="H8" s="20"/>
      <c r="I8" s="20"/>
      <c r="J8" s="20"/>
      <c r="K8" s="20"/>
      <c r="L8" s="40"/>
      <c r="M8" s="20"/>
      <c r="N8" s="41"/>
      <c r="O8" s="41"/>
      <c r="P8" s="21"/>
      <c r="R8" s="479"/>
      <c r="S8" s="479"/>
      <c r="T8" s="42"/>
      <c r="U8" s="42"/>
      <c r="V8" s="42"/>
      <c r="W8" s="42"/>
      <c r="X8" s="42"/>
      <c r="Y8" s="479"/>
      <c r="Z8" s="479"/>
      <c r="AA8" s="23"/>
      <c r="AB8" s="475"/>
      <c r="AC8" s="471"/>
      <c r="AD8" s="43" t="s">
        <v>22</v>
      </c>
      <c r="AE8" s="43" t="s">
        <v>12</v>
      </c>
      <c r="AF8" s="43" t="s">
        <v>23</v>
      </c>
      <c r="AG8" s="43" t="s">
        <v>24</v>
      </c>
      <c r="AH8" s="43" t="s">
        <v>15</v>
      </c>
      <c r="AI8" s="471"/>
      <c r="AJ8" s="471"/>
      <c r="AK8" s="23"/>
      <c r="AL8" s="475"/>
      <c r="AM8" s="471"/>
      <c r="AN8" s="43" t="s">
        <v>22</v>
      </c>
      <c r="AO8" s="43" t="s">
        <v>12</v>
      </c>
      <c r="AP8" s="43" t="s">
        <v>23</v>
      </c>
      <c r="AQ8" s="43" t="s">
        <v>24</v>
      </c>
      <c r="AR8" s="43" t="s">
        <v>15</v>
      </c>
      <c r="AS8" s="471"/>
      <c r="AT8" s="471"/>
      <c r="AU8" s="23"/>
      <c r="AV8" s="475"/>
      <c r="AW8" s="471"/>
      <c r="AX8" s="43" t="s">
        <v>22</v>
      </c>
      <c r="AY8" s="43" t="s">
        <v>12</v>
      </c>
      <c r="AZ8" s="43" t="s">
        <v>23</v>
      </c>
      <c r="BA8" s="43" t="s">
        <v>24</v>
      </c>
      <c r="BB8" s="43" t="s">
        <v>15</v>
      </c>
      <c r="BC8" s="471"/>
      <c r="BD8" s="471"/>
      <c r="BE8" s="23"/>
      <c r="BF8" s="475"/>
      <c r="BG8" s="471"/>
      <c r="BH8" s="43" t="s">
        <v>22</v>
      </c>
      <c r="BI8" s="43" t="s">
        <v>12</v>
      </c>
      <c r="BJ8" s="43" t="s">
        <v>23</v>
      </c>
      <c r="BK8" s="43" t="s">
        <v>24</v>
      </c>
      <c r="BL8" s="43" t="s">
        <v>15</v>
      </c>
      <c r="BM8" s="471"/>
      <c r="BN8" s="471"/>
    </row>
    <row r="9" spans="2:66" ht="14.25" customHeight="1">
      <c r="B9" s="19"/>
      <c r="C9" s="469"/>
      <c r="D9" s="462" t="s">
        <v>3</v>
      </c>
      <c r="E9" s="464" t="s">
        <v>19</v>
      </c>
      <c r="F9" s="464"/>
      <c r="G9" s="464"/>
      <c r="H9" s="464"/>
      <c r="I9" s="464"/>
      <c r="J9" s="464" t="s">
        <v>7</v>
      </c>
      <c r="K9" s="464" t="s">
        <v>8</v>
      </c>
      <c r="L9" s="464" t="s">
        <v>9</v>
      </c>
      <c r="M9" s="465" t="str">
        <f>IF($AA$1=1,"数量(m)","重量(t)")</f>
        <v>重量(t)</v>
      </c>
      <c r="N9" s="467" t="s">
        <v>10</v>
      </c>
      <c r="O9" s="468"/>
      <c r="P9" s="44"/>
      <c r="R9" s="45"/>
      <c r="S9" s="29"/>
      <c r="T9" s="29"/>
      <c r="U9" s="29"/>
      <c r="V9" s="29"/>
      <c r="W9" s="29"/>
      <c r="X9" s="29"/>
      <c r="Y9" s="46"/>
      <c r="Z9" s="46"/>
      <c r="AA9" s="23">
        <v>1</v>
      </c>
      <c r="AB9" s="47" t="s">
        <v>25</v>
      </c>
      <c r="AC9" s="48" t="s">
        <v>26</v>
      </c>
      <c r="AD9" s="48">
        <v>100</v>
      </c>
      <c r="AE9" s="48">
        <v>100</v>
      </c>
      <c r="AF9" s="48">
        <v>6</v>
      </c>
      <c r="AG9" s="48">
        <v>8</v>
      </c>
      <c r="AH9" s="48">
        <v>8</v>
      </c>
      <c r="AI9" s="49">
        <v>21.59</v>
      </c>
      <c r="AJ9" s="49">
        <v>16.899999999999999</v>
      </c>
      <c r="AK9" s="23">
        <v>1</v>
      </c>
      <c r="AL9" s="50" t="s">
        <v>27</v>
      </c>
      <c r="AM9" s="48" t="s">
        <v>28</v>
      </c>
      <c r="AN9" s="48">
        <v>148</v>
      </c>
      <c r="AO9" s="48">
        <v>100</v>
      </c>
      <c r="AP9" s="48">
        <v>6</v>
      </c>
      <c r="AQ9" s="48">
        <v>9</v>
      </c>
      <c r="AR9" s="48">
        <v>8</v>
      </c>
      <c r="AS9" s="49">
        <v>26.35</v>
      </c>
      <c r="AT9" s="49">
        <v>20.7</v>
      </c>
      <c r="AU9" s="23">
        <v>1</v>
      </c>
      <c r="AV9" s="50" t="s">
        <v>29</v>
      </c>
      <c r="AW9" s="48" t="s">
        <v>30</v>
      </c>
      <c r="AX9" s="48">
        <v>100</v>
      </c>
      <c r="AY9" s="48">
        <v>50</v>
      </c>
      <c r="AZ9" s="48">
        <v>5</v>
      </c>
      <c r="BA9" s="48">
        <v>7</v>
      </c>
      <c r="BB9" s="48">
        <v>8</v>
      </c>
      <c r="BC9" s="49">
        <v>11.85</v>
      </c>
      <c r="BD9" s="49">
        <v>9.3000000000000007</v>
      </c>
      <c r="BE9" s="23">
        <v>1</v>
      </c>
      <c r="BF9" s="50" t="s">
        <v>31</v>
      </c>
      <c r="BG9" s="48" t="s">
        <v>32</v>
      </c>
      <c r="BH9" s="48">
        <v>95</v>
      </c>
      <c r="BI9" s="48">
        <v>48</v>
      </c>
      <c r="BJ9" s="48">
        <v>3.2</v>
      </c>
      <c r="BK9" s="48">
        <v>4.5</v>
      </c>
      <c r="BL9" s="48">
        <v>8</v>
      </c>
      <c r="BM9" s="49">
        <v>7.62</v>
      </c>
      <c r="BN9" s="49">
        <v>6</v>
      </c>
    </row>
    <row r="10" spans="2:66" ht="14.25" customHeight="1">
      <c r="B10" s="19"/>
      <c r="C10" s="469"/>
      <c r="D10" s="463"/>
      <c r="E10" s="26" t="s">
        <v>11</v>
      </c>
      <c r="F10" s="26" t="s">
        <v>12</v>
      </c>
      <c r="G10" s="26" t="s">
        <v>13</v>
      </c>
      <c r="H10" s="26" t="s">
        <v>14</v>
      </c>
      <c r="I10" s="26" t="s">
        <v>15</v>
      </c>
      <c r="J10" s="464"/>
      <c r="K10" s="464"/>
      <c r="L10" s="464"/>
      <c r="M10" s="466"/>
      <c r="N10" s="27" t="str">
        <f>IF($AA$1=1,"重量(t)","长度(m)")</f>
        <v>长度(m)</v>
      </c>
      <c r="O10" s="28" t="s">
        <v>33</v>
      </c>
      <c r="P10" s="21"/>
      <c r="R10" s="45"/>
      <c r="S10" s="29"/>
      <c r="T10" s="29"/>
      <c r="U10" s="29"/>
      <c r="V10" s="29"/>
      <c r="W10" s="29"/>
      <c r="X10" s="29"/>
      <c r="Y10" s="46"/>
      <c r="Z10" s="46"/>
      <c r="AA10" s="23">
        <v>2</v>
      </c>
      <c r="AB10" s="47" t="s">
        <v>25</v>
      </c>
      <c r="AC10" s="48" t="s">
        <v>34</v>
      </c>
      <c r="AD10" s="48">
        <v>125</v>
      </c>
      <c r="AE10" s="48">
        <v>125</v>
      </c>
      <c r="AF10" s="48">
        <v>6.5</v>
      </c>
      <c r="AG10" s="48">
        <v>9</v>
      </c>
      <c r="AH10" s="48">
        <v>8</v>
      </c>
      <c r="AI10" s="49">
        <v>30</v>
      </c>
      <c r="AJ10" s="49">
        <v>23.6</v>
      </c>
      <c r="AK10" s="23">
        <v>2</v>
      </c>
      <c r="AL10" s="50" t="s">
        <v>27</v>
      </c>
      <c r="AM10" s="48" t="s">
        <v>35</v>
      </c>
      <c r="AN10" s="48">
        <v>194</v>
      </c>
      <c r="AO10" s="48">
        <v>150</v>
      </c>
      <c r="AP10" s="48">
        <v>6</v>
      </c>
      <c r="AQ10" s="48">
        <v>9</v>
      </c>
      <c r="AR10" s="48">
        <v>8</v>
      </c>
      <c r="AS10" s="49">
        <v>38.11</v>
      </c>
      <c r="AT10" s="49">
        <v>29.9</v>
      </c>
      <c r="AU10" s="23">
        <v>2</v>
      </c>
      <c r="AV10" s="50" t="s">
        <v>29</v>
      </c>
      <c r="AW10" s="48" t="s">
        <v>36</v>
      </c>
      <c r="AX10" s="48">
        <v>125</v>
      </c>
      <c r="AY10" s="48">
        <v>60</v>
      </c>
      <c r="AZ10" s="48">
        <v>6</v>
      </c>
      <c r="BA10" s="48">
        <v>8</v>
      </c>
      <c r="BB10" s="48">
        <v>8</v>
      </c>
      <c r="BC10" s="49">
        <v>16.690000000000001</v>
      </c>
      <c r="BD10" s="49">
        <v>13.1</v>
      </c>
      <c r="BE10" s="23">
        <v>2</v>
      </c>
      <c r="BF10" s="50" t="s">
        <v>31</v>
      </c>
      <c r="BG10" s="48" t="s">
        <v>37</v>
      </c>
      <c r="BH10" s="48">
        <v>97</v>
      </c>
      <c r="BI10" s="48">
        <v>49</v>
      </c>
      <c r="BJ10" s="48">
        <v>4</v>
      </c>
      <c r="BK10" s="48">
        <v>5.5</v>
      </c>
      <c r="BL10" s="48">
        <v>8</v>
      </c>
      <c r="BM10" s="49">
        <v>9.3800000000000008</v>
      </c>
      <c r="BN10" s="49">
        <v>7.4</v>
      </c>
    </row>
    <row r="11" spans="2:66" ht="24" customHeight="1">
      <c r="B11" s="19"/>
      <c r="C11" s="31"/>
      <c r="D11" s="32"/>
      <c r="E11" s="33">
        <f>VLOOKUP($AL$5,$AK$9:$AT$22,4,FALSE)</f>
        <v>550</v>
      </c>
      <c r="F11" s="33">
        <f>VLOOKUP($AL$5,$AK$9:$AT$22,5,FALSE)</f>
        <v>300</v>
      </c>
      <c r="G11" s="33">
        <f>VLOOKUP($AL$5,$AK$9:$AT$22,6,FALSE)</f>
        <v>11</v>
      </c>
      <c r="H11" s="33">
        <f>VLOOKUP($AL$5,$AK$9:$AT$22,7,FALSE)</f>
        <v>18</v>
      </c>
      <c r="I11" s="33">
        <f>VLOOKUP($AL$5,$AK$9:$AT$22,8,FALSE)</f>
        <v>13</v>
      </c>
      <c r="J11" s="34">
        <f>VLOOKUP($AL$5,$AK$9:$AT$22,9,FALSE)</f>
        <v>165.99</v>
      </c>
      <c r="K11" s="35">
        <f>VLOOKUP($AL$5,$AK$9:$AT$22,10,FALSE)</f>
        <v>130.30000000000001</v>
      </c>
      <c r="L11" s="36">
        <f>1000/K11</f>
        <v>7.6745970836531079</v>
      </c>
      <c r="M11" s="37">
        <v>2.35</v>
      </c>
      <c r="N11" s="38">
        <f>IF($AA$1=1,M11*K11/1000,M11*L11)</f>
        <v>18.035303146584805</v>
      </c>
      <c r="O11" s="39">
        <f>IF($AA$1=1,N11*$E$3,M11*$E$3)</f>
        <v>11750</v>
      </c>
      <c r="P11" s="21"/>
      <c r="R11" s="45"/>
      <c r="S11" s="29"/>
      <c r="T11" s="29"/>
      <c r="U11" s="29"/>
      <c r="V11" s="29"/>
      <c r="W11" s="29"/>
      <c r="X11" s="29"/>
      <c r="Y11" s="46"/>
      <c r="Z11" s="46"/>
      <c r="AA11" s="23">
        <v>3</v>
      </c>
      <c r="AB11" s="47" t="s">
        <v>25</v>
      </c>
      <c r="AC11" s="48" t="s">
        <v>38</v>
      </c>
      <c r="AD11" s="48">
        <v>150</v>
      </c>
      <c r="AE11" s="48">
        <v>150</v>
      </c>
      <c r="AF11" s="48">
        <v>7</v>
      </c>
      <c r="AG11" s="48">
        <v>10</v>
      </c>
      <c r="AH11" s="48">
        <v>8</v>
      </c>
      <c r="AI11" s="49">
        <v>39.65</v>
      </c>
      <c r="AJ11" s="49">
        <v>31.1</v>
      </c>
      <c r="AK11" s="23">
        <v>3</v>
      </c>
      <c r="AL11" s="50" t="s">
        <v>27</v>
      </c>
      <c r="AM11" s="48" t="s">
        <v>39</v>
      </c>
      <c r="AN11" s="48">
        <v>244</v>
      </c>
      <c r="AO11" s="48">
        <v>175</v>
      </c>
      <c r="AP11" s="48">
        <v>7</v>
      </c>
      <c r="AQ11" s="48">
        <v>11</v>
      </c>
      <c r="AR11" s="48">
        <v>13</v>
      </c>
      <c r="AS11" s="49">
        <v>55.49</v>
      </c>
      <c r="AT11" s="49">
        <v>43.6</v>
      </c>
      <c r="AU11" s="23">
        <v>3</v>
      </c>
      <c r="AV11" s="50" t="s">
        <v>29</v>
      </c>
      <c r="AW11" s="48" t="s">
        <v>40</v>
      </c>
      <c r="AX11" s="48">
        <v>150</v>
      </c>
      <c r="AY11" s="48">
        <v>75</v>
      </c>
      <c r="AZ11" s="48">
        <v>5</v>
      </c>
      <c r="BA11" s="48">
        <v>7</v>
      </c>
      <c r="BB11" s="48">
        <v>8</v>
      </c>
      <c r="BC11" s="49">
        <v>17.850000000000001</v>
      </c>
      <c r="BD11" s="49">
        <v>14</v>
      </c>
      <c r="BE11" s="23">
        <v>3</v>
      </c>
      <c r="BF11" s="50" t="s">
        <v>31</v>
      </c>
      <c r="BG11" s="48" t="s">
        <v>26</v>
      </c>
      <c r="BH11" s="48">
        <v>96</v>
      </c>
      <c r="BI11" s="48">
        <v>99</v>
      </c>
      <c r="BJ11" s="48">
        <v>4.5</v>
      </c>
      <c r="BK11" s="48">
        <v>6</v>
      </c>
      <c r="BL11" s="48">
        <v>8</v>
      </c>
      <c r="BM11" s="49">
        <v>16.21</v>
      </c>
      <c r="BN11" s="49">
        <v>12.7</v>
      </c>
    </row>
    <row r="12" spans="2:66" ht="18.75" customHeight="1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40"/>
      <c r="M12" s="20"/>
      <c r="N12" s="41"/>
      <c r="O12" s="41"/>
      <c r="P12" s="21"/>
      <c r="R12" s="45"/>
      <c r="S12" s="29"/>
      <c r="T12" s="29"/>
      <c r="U12" s="29"/>
      <c r="V12" s="29"/>
      <c r="W12" s="29"/>
      <c r="X12" s="29"/>
      <c r="Y12" s="46"/>
      <c r="Z12" s="46"/>
      <c r="AA12" s="23">
        <v>4</v>
      </c>
      <c r="AB12" s="47" t="s">
        <v>25</v>
      </c>
      <c r="AC12" s="48" t="s">
        <v>41</v>
      </c>
      <c r="AD12" s="48">
        <v>175</v>
      </c>
      <c r="AE12" s="48">
        <v>175</v>
      </c>
      <c r="AF12" s="48">
        <v>7.5</v>
      </c>
      <c r="AG12" s="48">
        <v>11</v>
      </c>
      <c r="AH12" s="48">
        <v>13</v>
      </c>
      <c r="AI12" s="49">
        <v>51.43</v>
      </c>
      <c r="AJ12" s="49">
        <v>40.4</v>
      </c>
      <c r="AK12" s="23">
        <v>4</v>
      </c>
      <c r="AL12" s="50" t="s">
        <v>27</v>
      </c>
      <c r="AM12" s="48" t="s">
        <v>42</v>
      </c>
      <c r="AN12" s="48">
        <v>294</v>
      </c>
      <c r="AO12" s="48">
        <v>200</v>
      </c>
      <c r="AP12" s="48">
        <v>8</v>
      </c>
      <c r="AQ12" s="48">
        <v>12</v>
      </c>
      <c r="AR12" s="48">
        <v>13</v>
      </c>
      <c r="AS12" s="49">
        <v>71.05</v>
      </c>
      <c r="AT12" s="49">
        <v>55.8</v>
      </c>
      <c r="AU12" s="23">
        <v>4</v>
      </c>
      <c r="AV12" s="50" t="s">
        <v>29</v>
      </c>
      <c r="AW12" s="48" t="s">
        <v>43</v>
      </c>
      <c r="AX12" s="48">
        <v>175</v>
      </c>
      <c r="AY12" s="48">
        <v>90</v>
      </c>
      <c r="AZ12" s="48">
        <v>5</v>
      </c>
      <c r="BA12" s="48">
        <v>8</v>
      </c>
      <c r="BB12" s="48">
        <v>8</v>
      </c>
      <c r="BC12" s="49">
        <v>22.9</v>
      </c>
      <c r="BD12" s="49">
        <v>18</v>
      </c>
      <c r="BE12" s="23">
        <v>4</v>
      </c>
      <c r="BF12" s="50" t="s">
        <v>31</v>
      </c>
      <c r="BG12" s="48" t="s">
        <v>44</v>
      </c>
      <c r="BH12" s="48">
        <v>118</v>
      </c>
      <c r="BI12" s="48">
        <v>58</v>
      </c>
      <c r="BJ12" s="48">
        <v>3.2</v>
      </c>
      <c r="BK12" s="48">
        <v>4.5</v>
      </c>
      <c r="BL12" s="48">
        <v>8</v>
      </c>
      <c r="BM12" s="49">
        <v>9.26</v>
      </c>
      <c r="BN12" s="49">
        <v>7.3</v>
      </c>
    </row>
    <row r="13" spans="2:66" ht="14.25" customHeight="1">
      <c r="B13" s="19"/>
      <c r="C13" s="461"/>
      <c r="D13" s="462" t="s">
        <v>4</v>
      </c>
      <c r="E13" s="464" t="s">
        <v>19</v>
      </c>
      <c r="F13" s="464"/>
      <c r="G13" s="464"/>
      <c r="H13" s="464"/>
      <c r="I13" s="464"/>
      <c r="J13" s="464" t="s">
        <v>7</v>
      </c>
      <c r="K13" s="464" t="s">
        <v>8</v>
      </c>
      <c r="L13" s="464" t="s">
        <v>9</v>
      </c>
      <c r="M13" s="465" t="str">
        <f>IF($AA$1=1,"数量(m)","重量(t)")</f>
        <v>重量(t)</v>
      </c>
      <c r="N13" s="467" t="s">
        <v>10</v>
      </c>
      <c r="O13" s="468"/>
      <c r="P13" s="21"/>
      <c r="R13" s="45"/>
      <c r="S13" s="29"/>
      <c r="T13" s="29"/>
      <c r="U13" s="29"/>
      <c r="V13" s="29"/>
      <c r="W13" s="29"/>
      <c r="X13" s="29"/>
      <c r="Y13" s="46"/>
      <c r="Z13" s="46"/>
      <c r="AA13" s="23">
        <v>5</v>
      </c>
      <c r="AB13" s="47" t="s">
        <v>25</v>
      </c>
      <c r="AC13" s="48" t="s">
        <v>45</v>
      </c>
      <c r="AD13" s="48">
        <v>200</v>
      </c>
      <c r="AE13" s="48">
        <v>200</v>
      </c>
      <c r="AF13" s="48">
        <v>8</v>
      </c>
      <c r="AG13" s="48">
        <v>12</v>
      </c>
      <c r="AH13" s="48">
        <v>13</v>
      </c>
      <c r="AI13" s="49">
        <v>63.53</v>
      </c>
      <c r="AJ13" s="49">
        <v>49.9</v>
      </c>
      <c r="AK13" s="23">
        <v>5</v>
      </c>
      <c r="AL13" s="50" t="s">
        <v>27</v>
      </c>
      <c r="AM13" s="48" t="s">
        <v>46</v>
      </c>
      <c r="AN13" s="48">
        <v>340</v>
      </c>
      <c r="AO13" s="48">
        <v>250</v>
      </c>
      <c r="AP13" s="48">
        <v>9</v>
      </c>
      <c r="AQ13" s="48">
        <v>14</v>
      </c>
      <c r="AR13" s="48">
        <v>13</v>
      </c>
      <c r="AS13" s="49">
        <v>99.53</v>
      </c>
      <c r="AT13" s="49">
        <v>78.099999999999994</v>
      </c>
      <c r="AU13" s="23">
        <v>5</v>
      </c>
      <c r="AV13" s="50" t="s">
        <v>29</v>
      </c>
      <c r="AW13" s="48" t="s">
        <v>47</v>
      </c>
      <c r="AX13" s="48">
        <v>198</v>
      </c>
      <c r="AY13" s="48">
        <v>99</v>
      </c>
      <c r="AZ13" s="48">
        <v>4.5</v>
      </c>
      <c r="BA13" s="48">
        <v>7</v>
      </c>
      <c r="BB13" s="48">
        <v>8</v>
      </c>
      <c r="BC13" s="49">
        <v>22.69</v>
      </c>
      <c r="BD13" s="49">
        <v>17.8</v>
      </c>
      <c r="BE13" s="23">
        <v>5</v>
      </c>
      <c r="BF13" s="50" t="s">
        <v>31</v>
      </c>
      <c r="BG13" s="48" t="s">
        <v>44</v>
      </c>
      <c r="BH13" s="48">
        <v>120</v>
      </c>
      <c r="BI13" s="48">
        <v>59</v>
      </c>
      <c r="BJ13" s="48">
        <v>4</v>
      </c>
      <c r="BK13" s="48">
        <v>5.5</v>
      </c>
      <c r="BL13" s="48">
        <v>8</v>
      </c>
      <c r="BM13" s="49">
        <v>11.4</v>
      </c>
      <c r="BN13" s="49">
        <v>8.9</v>
      </c>
    </row>
    <row r="14" spans="2:66" ht="14.25" customHeight="1">
      <c r="B14" s="19"/>
      <c r="C14" s="461"/>
      <c r="D14" s="463"/>
      <c r="E14" s="26" t="s">
        <v>11</v>
      </c>
      <c r="F14" s="26" t="s">
        <v>12</v>
      </c>
      <c r="G14" s="26" t="s">
        <v>13</v>
      </c>
      <c r="H14" s="26" t="s">
        <v>14</v>
      </c>
      <c r="I14" s="26" t="s">
        <v>15</v>
      </c>
      <c r="J14" s="464"/>
      <c r="K14" s="464"/>
      <c r="L14" s="464"/>
      <c r="M14" s="466"/>
      <c r="N14" s="27" t="str">
        <f>IF($AA$1=1,"重量(t)","长度(m)")</f>
        <v>长度(m)</v>
      </c>
      <c r="O14" s="28" t="s">
        <v>48</v>
      </c>
      <c r="P14" s="21"/>
      <c r="R14" s="45"/>
      <c r="S14" s="29"/>
      <c r="T14" s="29"/>
      <c r="U14" s="29"/>
      <c r="V14" s="29"/>
      <c r="W14" s="29"/>
      <c r="X14" s="29"/>
      <c r="Y14" s="46"/>
      <c r="Z14" s="46"/>
      <c r="AA14" s="23">
        <v>6</v>
      </c>
      <c r="AB14" s="47" t="s">
        <v>25</v>
      </c>
      <c r="AC14" s="48" t="s">
        <v>49</v>
      </c>
      <c r="AD14" s="48">
        <v>200</v>
      </c>
      <c r="AE14" s="48">
        <v>204</v>
      </c>
      <c r="AF14" s="48">
        <v>12</v>
      </c>
      <c r="AG14" s="48">
        <v>12</v>
      </c>
      <c r="AH14" s="48">
        <v>13</v>
      </c>
      <c r="AI14" s="49">
        <v>71.53</v>
      </c>
      <c r="AJ14" s="49">
        <v>56.2</v>
      </c>
      <c r="AK14" s="23">
        <v>6</v>
      </c>
      <c r="AL14" s="50" t="s">
        <v>27</v>
      </c>
      <c r="AM14" s="48" t="s">
        <v>50</v>
      </c>
      <c r="AN14" s="48">
        <v>390</v>
      </c>
      <c r="AO14" s="48">
        <v>300</v>
      </c>
      <c r="AP14" s="48">
        <v>10</v>
      </c>
      <c r="AQ14" s="48">
        <v>16</v>
      </c>
      <c r="AR14" s="48">
        <v>13</v>
      </c>
      <c r="AS14" s="49">
        <v>133.25</v>
      </c>
      <c r="AT14" s="49">
        <v>104.6</v>
      </c>
      <c r="AU14" s="23">
        <v>6</v>
      </c>
      <c r="AV14" s="50" t="s">
        <v>29</v>
      </c>
      <c r="AW14" s="48" t="s">
        <v>51</v>
      </c>
      <c r="AX14" s="48">
        <v>200</v>
      </c>
      <c r="AY14" s="48">
        <v>100</v>
      </c>
      <c r="AZ14" s="48">
        <v>5.5</v>
      </c>
      <c r="BA14" s="48">
        <v>8</v>
      </c>
      <c r="BB14" s="48">
        <v>8</v>
      </c>
      <c r="BC14" s="49">
        <v>26.67</v>
      </c>
      <c r="BD14" s="49">
        <v>20.9</v>
      </c>
      <c r="BE14" s="23">
        <v>6</v>
      </c>
      <c r="BF14" s="50" t="s">
        <v>31</v>
      </c>
      <c r="BG14" s="48" t="s">
        <v>34</v>
      </c>
      <c r="BH14" s="48">
        <v>119</v>
      </c>
      <c r="BI14" s="48">
        <v>123</v>
      </c>
      <c r="BJ14" s="48">
        <v>4.5</v>
      </c>
      <c r="BK14" s="48">
        <v>6</v>
      </c>
      <c r="BL14" s="48">
        <v>8</v>
      </c>
      <c r="BM14" s="49">
        <v>20.12</v>
      </c>
      <c r="BN14" s="49">
        <v>15.8</v>
      </c>
    </row>
    <row r="15" spans="2:66" ht="24" customHeight="1">
      <c r="B15" s="19"/>
      <c r="C15" s="31"/>
      <c r="D15" s="32"/>
      <c r="E15" s="33">
        <f>VLOOKUP($AV$5,$AU$9:$BD$56,4,FALSE)</f>
        <v>1008</v>
      </c>
      <c r="F15" s="33">
        <f>VLOOKUP($AV$5,$AU$9:$BD$56,5,FALSE)</f>
        <v>302</v>
      </c>
      <c r="G15" s="33">
        <f>VLOOKUP($AV$5,$AU$9:$BD$56,6,FALSE)</f>
        <v>21</v>
      </c>
      <c r="H15" s="33">
        <f>VLOOKUP($AV$5,$AU$9:$BD$56,7,FALSE)</f>
        <v>40</v>
      </c>
      <c r="I15" s="33">
        <f>VLOOKUP($AV$5,$AU$9:$BD$56,8,FALSE)</f>
        <v>18</v>
      </c>
      <c r="J15" s="34">
        <f>VLOOKUP($AV$5,$AU$9:$BD$56,9,FALSE)</f>
        <v>439.26</v>
      </c>
      <c r="K15" s="35">
        <f>VLOOKUP($AV$5,$AU$9:$BD$56,10,FALSE)</f>
        <v>344.8</v>
      </c>
      <c r="L15" s="36">
        <f>1000/K15</f>
        <v>2.9002320185614847</v>
      </c>
      <c r="M15" s="37">
        <v>1</v>
      </c>
      <c r="N15" s="38">
        <f>IF($AA$1=1,M15*K15/1000,M15*L15)</f>
        <v>2.9002320185614847</v>
      </c>
      <c r="O15" s="39">
        <f>IF($AA$1=1,N15*$E$3,M15*$E$3)</f>
        <v>5000</v>
      </c>
      <c r="P15" s="21"/>
      <c r="R15" s="45"/>
      <c r="S15" s="29"/>
      <c r="T15" s="29"/>
      <c r="U15" s="29"/>
      <c r="V15" s="29"/>
      <c r="W15" s="29"/>
      <c r="X15" s="29"/>
      <c r="Y15" s="46"/>
      <c r="Z15" s="46"/>
      <c r="AA15" s="23">
        <v>7</v>
      </c>
      <c r="AB15" s="47" t="s">
        <v>25</v>
      </c>
      <c r="AC15" s="48" t="s">
        <v>52</v>
      </c>
      <c r="AD15" s="48">
        <v>244</v>
      </c>
      <c r="AE15" s="48">
        <v>252</v>
      </c>
      <c r="AF15" s="48">
        <v>11</v>
      </c>
      <c r="AG15" s="48">
        <v>11</v>
      </c>
      <c r="AH15" s="48">
        <v>13</v>
      </c>
      <c r="AI15" s="49">
        <v>81.31</v>
      </c>
      <c r="AJ15" s="49">
        <v>63.8</v>
      </c>
      <c r="AK15" s="23">
        <v>7</v>
      </c>
      <c r="AL15" s="50" t="s">
        <v>27</v>
      </c>
      <c r="AM15" s="48" t="s">
        <v>53</v>
      </c>
      <c r="AN15" s="48">
        <v>440</v>
      </c>
      <c r="AO15" s="48">
        <v>300</v>
      </c>
      <c r="AP15" s="48">
        <v>11</v>
      </c>
      <c r="AQ15" s="48">
        <v>18</v>
      </c>
      <c r="AR15" s="48">
        <v>13</v>
      </c>
      <c r="AS15" s="49">
        <v>153.88999999999999</v>
      </c>
      <c r="AT15" s="49">
        <v>120.8</v>
      </c>
      <c r="AU15" s="23">
        <v>7</v>
      </c>
      <c r="AV15" s="50" t="s">
        <v>29</v>
      </c>
      <c r="AW15" s="48" t="s">
        <v>54</v>
      </c>
      <c r="AX15" s="48">
        <v>248</v>
      </c>
      <c r="AY15" s="48">
        <v>124</v>
      </c>
      <c r="AZ15" s="48">
        <v>5</v>
      </c>
      <c r="BA15" s="48">
        <v>8</v>
      </c>
      <c r="BB15" s="48">
        <v>8</v>
      </c>
      <c r="BC15" s="49">
        <v>31.99</v>
      </c>
      <c r="BD15" s="49">
        <v>25.1</v>
      </c>
      <c r="BE15" s="23">
        <v>7</v>
      </c>
      <c r="BF15" s="50" t="s">
        <v>31</v>
      </c>
      <c r="BG15" s="48" t="s">
        <v>55</v>
      </c>
      <c r="BH15" s="48">
        <v>145</v>
      </c>
      <c r="BI15" s="48">
        <v>73</v>
      </c>
      <c r="BJ15" s="48">
        <v>3.2</v>
      </c>
      <c r="BK15" s="48">
        <v>4.5</v>
      </c>
      <c r="BL15" s="48">
        <v>8</v>
      </c>
      <c r="BM15" s="49">
        <v>11.47</v>
      </c>
      <c r="BN15" s="49">
        <v>9</v>
      </c>
    </row>
    <row r="16" spans="2:66" ht="18.75" customHeight="1">
      <c r="B16" s="19"/>
      <c r="C16" s="20"/>
      <c r="D16" s="20"/>
      <c r="E16" s="20"/>
      <c r="F16" s="20"/>
      <c r="G16" s="20"/>
      <c r="H16" s="20"/>
      <c r="I16" s="20"/>
      <c r="J16" s="20"/>
      <c r="K16" s="20"/>
      <c r="L16" s="40"/>
      <c r="M16" s="20"/>
      <c r="N16" s="41"/>
      <c r="O16" s="41"/>
      <c r="P16" s="21"/>
      <c r="R16" s="45"/>
      <c r="S16" s="29"/>
      <c r="T16" s="29"/>
      <c r="U16" s="29"/>
      <c r="V16" s="29"/>
      <c r="W16" s="29"/>
      <c r="X16" s="29"/>
      <c r="Y16" s="46"/>
      <c r="Z16" s="46"/>
      <c r="AA16" s="23">
        <v>8</v>
      </c>
      <c r="AB16" s="47" t="s">
        <v>25</v>
      </c>
      <c r="AC16" s="48" t="s">
        <v>56</v>
      </c>
      <c r="AD16" s="48">
        <v>250</v>
      </c>
      <c r="AE16" s="48">
        <v>250</v>
      </c>
      <c r="AF16" s="48">
        <v>9</v>
      </c>
      <c r="AG16" s="48">
        <v>14</v>
      </c>
      <c r="AH16" s="48">
        <v>13</v>
      </c>
      <c r="AI16" s="49">
        <v>91.43</v>
      </c>
      <c r="AJ16" s="49">
        <v>71.8</v>
      </c>
      <c r="AK16" s="23">
        <v>8</v>
      </c>
      <c r="AL16" s="50" t="s">
        <v>27</v>
      </c>
      <c r="AM16" s="48" t="s">
        <v>57</v>
      </c>
      <c r="AN16" s="48">
        <v>482</v>
      </c>
      <c r="AO16" s="48">
        <v>300</v>
      </c>
      <c r="AP16" s="48">
        <v>11</v>
      </c>
      <c r="AQ16" s="48">
        <v>15</v>
      </c>
      <c r="AR16" s="48">
        <v>13</v>
      </c>
      <c r="AS16" s="49">
        <v>141.16999999999999</v>
      </c>
      <c r="AT16" s="49">
        <v>110.8</v>
      </c>
      <c r="AU16" s="23">
        <v>8</v>
      </c>
      <c r="AV16" s="50" t="s">
        <v>29</v>
      </c>
      <c r="AW16" s="48" t="s">
        <v>58</v>
      </c>
      <c r="AX16" s="48">
        <v>250</v>
      </c>
      <c r="AY16" s="48">
        <v>125</v>
      </c>
      <c r="AZ16" s="48">
        <v>6</v>
      </c>
      <c r="BA16" s="48">
        <v>9</v>
      </c>
      <c r="BB16" s="48">
        <v>8</v>
      </c>
      <c r="BC16" s="49">
        <v>36.97</v>
      </c>
      <c r="BD16" s="49">
        <v>29</v>
      </c>
      <c r="BE16" s="23">
        <v>8</v>
      </c>
      <c r="BF16" s="50" t="s">
        <v>31</v>
      </c>
      <c r="BG16" s="48" t="s">
        <v>59</v>
      </c>
      <c r="BH16" s="48">
        <v>147</v>
      </c>
      <c r="BI16" s="48">
        <v>74</v>
      </c>
      <c r="BJ16" s="48">
        <v>4</v>
      </c>
      <c r="BK16" s="48">
        <v>5.5</v>
      </c>
      <c r="BL16" s="48">
        <v>8</v>
      </c>
      <c r="BM16" s="49">
        <v>14.13</v>
      </c>
      <c r="BN16" s="49">
        <v>11.1</v>
      </c>
    </row>
    <row r="17" spans="2:66" ht="14.25" customHeight="1">
      <c r="B17" s="19"/>
      <c r="C17" s="461"/>
      <c r="D17" s="462" t="s">
        <v>60</v>
      </c>
      <c r="E17" s="464" t="s">
        <v>19</v>
      </c>
      <c r="F17" s="464"/>
      <c r="G17" s="464"/>
      <c r="H17" s="464"/>
      <c r="I17" s="464"/>
      <c r="J17" s="464" t="s">
        <v>61</v>
      </c>
      <c r="K17" s="464" t="s">
        <v>62</v>
      </c>
      <c r="L17" s="464" t="s">
        <v>63</v>
      </c>
      <c r="M17" s="465" t="str">
        <f>IF($AA$1=1,"数量(m)","重量(t)")</f>
        <v>重量(t)</v>
      </c>
      <c r="N17" s="467" t="s">
        <v>10</v>
      </c>
      <c r="O17" s="468"/>
      <c r="P17" s="21"/>
      <c r="R17" s="45"/>
      <c r="S17" s="29"/>
      <c r="T17" s="29"/>
      <c r="U17" s="29"/>
      <c r="V17" s="29"/>
      <c r="W17" s="29"/>
      <c r="X17" s="29"/>
      <c r="Y17" s="46"/>
      <c r="Z17" s="46"/>
      <c r="AA17" s="23">
        <v>9</v>
      </c>
      <c r="AB17" s="47" t="s">
        <v>25</v>
      </c>
      <c r="AC17" s="48" t="s">
        <v>64</v>
      </c>
      <c r="AD17" s="48">
        <v>250</v>
      </c>
      <c r="AE17" s="48">
        <v>255</v>
      </c>
      <c r="AF17" s="48">
        <v>14</v>
      </c>
      <c r="AG17" s="48">
        <v>14</v>
      </c>
      <c r="AH17" s="48">
        <v>13</v>
      </c>
      <c r="AI17" s="49">
        <v>103.93</v>
      </c>
      <c r="AJ17" s="49">
        <v>81.599999999999994</v>
      </c>
      <c r="AK17" s="23">
        <v>9</v>
      </c>
      <c r="AL17" s="50" t="s">
        <v>27</v>
      </c>
      <c r="AM17" s="48" t="s">
        <v>65</v>
      </c>
      <c r="AN17" s="48">
        <v>488</v>
      </c>
      <c r="AO17" s="48">
        <v>300</v>
      </c>
      <c r="AP17" s="48">
        <v>11</v>
      </c>
      <c r="AQ17" s="48">
        <v>18</v>
      </c>
      <c r="AR17" s="48">
        <v>13</v>
      </c>
      <c r="AS17" s="49">
        <v>159.16999999999999</v>
      </c>
      <c r="AT17" s="49">
        <v>124.9</v>
      </c>
      <c r="AU17" s="23">
        <v>9</v>
      </c>
      <c r="AV17" s="50" t="s">
        <v>29</v>
      </c>
      <c r="AW17" s="48" t="s">
        <v>66</v>
      </c>
      <c r="AX17" s="48">
        <v>298</v>
      </c>
      <c r="AY17" s="48">
        <v>149</v>
      </c>
      <c r="AZ17" s="48">
        <v>5.5</v>
      </c>
      <c r="BA17" s="48">
        <v>8</v>
      </c>
      <c r="BB17" s="48">
        <v>13</v>
      </c>
      <c r="BC17" s="49">
        <v>40.799999999999997</v>
      </c>
      <c r="BD17" s="49">
        <v>32</v>
      </c>
      <c r="BE17" s="23">
        <v>9</v>
      </c>
      <c r="BF17" s="50" t="s">
        <v>31</v>
      </c>
      <c r="BG17" s="48" t="s">
        <v>67</v>
      </c>
      <c r="BH17" s="48">
        <v>139</v>
      </c>
      <c r="BI17" s="48">
        <v>97</v>
      </c>
      <c r="BJ17" s="48">
        <v>4.5</v>
      </c>
      <c r="BK17" s="48">
        <v>4.5</v>
      </c>
      <c r="BL17" s="48">
        <v>8</v>
      </c>
      <c r="BM17" s="49">
        <v>13.44</v>
      </c>
      <c r="BN17" s="49">
        <v>10.5</v>
      </c>
    </row>
    <row r="18" spans="2:66" ht="14.25" customHeight="1">
      <c r="B18" s="19"/>
      <c r="C18" s="461"/>
      <c r="D18" s="463"/>
      <c r="E18" s="26" t="s">
        <v>11</v>
      </c>
      <c r="F18" s="26" t="s">
        <v>12</v>
      </c>
      <c r="G18" s="26" t="s">
        <v>13</v>
      </c>
      <c r="H18" s="26" t="s">
        <v>14</v>
      </c>
      <c r="I18" s="26" t="s">
        <v>15</v>
      </c>
      <c r="J18" s="464"/>
      <c r="K18" s="464"/>
      <c r="L18" s="464"/>
      <c r="M18" s="466"/>
      <c r="N18" s="27" t="str">
        <f>IF($AA$1=1,"重量(t)","长度(m)")</f>
        <v>长度(m)</v>
      </c>
      <c r="O18" s="28" t="s">
        <v>48</v>
      </c>
      <c r="P18" s="44"/>
      <c r="R18" s="45"/>
      <c r="S18" s="29"/>
      <c r="T18" s="29"/>
      <c r="U18" s="29"/>
      <c r="V18" s="29"/>
      <c r="W18" s="29"/>
      <c r="X18" s="29"/>
      <c r="Y18" s="46"/>
      <c r="Z18" s="46"/>
      <c r="AA18" s="23">
        <v>10</v>
      </c>
      <c r="AB18" s="47" t="s">
        <v>25</v>
      </c>
      <c r="AC18" s="48" t="s">
        <v>68</v>
      </c>
      <c r="AD18" s="48">
        <v>294</v>
      </c>
      <c r="AE18" s="48">
        <v>302</v>
      </c>
      <c r="AF18" s="48">
        <v>12</v>
      </c>
      <c r="AG18" s="48">
        <v>12</v>
      </c>
      <c r="AH18" s="48">
        <v>13</v>
      </c>
      <c r="AI18" s="49">
        <v>106.33</v>
      </c>
      <c r="AJ18" s="49">
        <v>83.5</v>
      </c>
      <c r="AK18" s="23">
        <v>10</v>
      </c>
      <c r="AL18" s="50" t="s">
        <v>27</v>
      </c>
      <c r="AM18" s="48" t="s">
        <v>69</v>
      </c>
      <c r="AN18" s="48">
        <v>544</v>
      </c>
      <c r="AO18" s="48">
        <v>300</v>
      </c>
      <c r="AP18" s="48">
        <v>11</v>
      </c>
      <c r="AQ18" s="48">
        <v>15</v>
      </c>
      <c r="AR18" s="48">
        <v>13</v>
      </c>
      <c r="AS18" s="49">
        <v>147.99</v>
      </c>
      <c r="AT18" s="49">
        <v>116.2</v>
      </c>
      <c r="AU18" s="23">
        <v>10</v>
      </c>
      <c r="AV18" s="50" t="s">
        <v>29</v>
      </c>
      <c r="AW18" s="48" t="s">
        <v>70</v>
      </c>
      <c r="AX18" s="48">
        <v>300</v>
      </c>
      <c r="AY18" s="48">
        <v>150</v>
      </c>
      <c r="AZ18" s="48">
        <v>6.5</v>
      </c>
      <c r="BA18" s="48">
        <v>9</v>
      </c>
      <c r="BB18" s="48">
        <v>13</v>
      </c>
      <c r="BC18" s="49">
        <v>46.78</v>
      </c>
      <c r="BD18" s="49">
        <v>36.700000000000003</v>
      </c>
      <c r="BE18" s="23">
        <v>10</v>
      </c>
      <c r="BF18" s="50" t="s">
        <v>31</v>
      </c>
      <c r="BG18" s="48" t="s">
        <v>71</v>
      </c>
      <c r="BH18" s="48">
        <v>142</v>
      </c>
      <c r="BI18" s="48">
        <v>99</v>
      </c>
      <c r="BJ18" s="48">
        <v>4.5</v>
      </c>
      <c r="BK18" s="48">
        <v>6</v>
      </c>
      <c r="BL18" s="48">
        <v>8</v>
      </c>
      <c r="BM18" s="49">
        <v>18.28</v>
      </c>
      <c r="BN18" s="49">
        <v>14.3</v>
      </c>
    </row>
    <row r="19" spans="2:66" ht="24" customHeight="1">
      <c r="B19" s="19"/>
      <c r="C19" s="31"/>
      <c r="D19" s="32"/>
      <c r="E19" s="33">
        <f>VLOOKUP($BF$5,$BE$9:$BN$35,4,FALSE)</f>
        <v>390</v>
      </c>
      <c r="F19" s="33">
        <f>VLOOKUP($BF$5,$BE$9:$BN$35,5,FALSE)</f>
        <v>198</v>
      </c>
      <c r="G19" s="35">
        <f>VLOOKUP($BF$5,$BE$9:$BN$35,6,FALSE)</f>
        <v>6</v>
      </c>
      <c r="H19" s="35">
        <f>VLOOKUP($BF$5,$BE$9:$BN$35,7,FALSE)</f>
        <v>8</v>
      </c>
      <c r="I19" s="33">
        <f>VLOOKUP($BF$5,$BE$9:$BN$35,8,FALSE)</f>
        <v>13</v>
      </c>
      <c r="J19" s="34">
        <f>VLOOKUP($BF$5,$BE$9:$BN$35,9,FALSE)</f>
        <v>55.57</v>
      </c>
      <c r="K19" s="35">
        <f>VLOOKUP($BF$5,$BE$9:$BN$35,10,FALSE)</f>
        <v>43.6</v>
      </c>
      <c r="L19" s="36">
        <f>1000/K19</f>
        <v>22.935779816513762</v>
      </c>
      <c r="M19" s="37">
        <v>1</v>
      </c>
      <c r="N19" s="38">
        <f>IF($AA$1=1,M19*K19/1000,M19*L19)</f>
        <v>22.935779816513762</v>
      </c>
      <c r="O19" s="39">
        <f>IF($AA$1=1,N19*$E$3,M19*$E$3)</f>
        <v>5000</v>
      </c>
      <c r="P19" s="21"/>
      <c r="R19" s="45"/>
      <c r="S19" s="29"/>
      <c r="T19" s="29"/>
      <c r="U19" s="29"/>
      <c r="V19" s="29"/>
      <c r="W19" s="29"/>
      <c r="X19" s="29"/>
      <c r="Y19" s="46"/>
      <c r="Z19" s="46"/>
      <c r="AA19" s="23">
        <v>11</v>
      </c>
      <c r="AB19" s="47" t="s">
        <v>25</v>
      </c>
      <c r="AC19" s="48" t="s">
        <v>72</v>
      </c>
      <c r="AD19" s="48">
        <v>300</v>
      </c>
      <c r="AE19" s="48">
        <v>300</v>
      </c>
      <c r="AF19" s="48">
        <v>10</v>
      </c>
      <c r="AG19" s="48">
        <v>15</v>
      </c>
      <c r="AH19" s="48">
        <v>13</v>
      </c>
      <c r="AI19" s="49">
        <v>118.45</v>
      </c>
      <c r="AJ19" s="49">
        <v>93</v>
      </c>
      <c r="AK19" s="23">
        <v>11</v>
      </c>
      <c r="AL19" s="50" t="s">
        <v>27</v>
      </c>
      <c r="AM19" s="48" t="s">
        <v>73</v>
      </c>
      <c r="AN19" s="48">
        <v>550</v>
      </c>
      <c r="AO19" s="48">
        <v>300</v>
      </c>
      <c r="AP19" s="48">
        <v>11</v>
      </c>
      <c r="AQ19" s="48">
        <v>18</v>
      </c>
      <c r="AR19" s="48">
        <v>13</v>
      </c>
      <c r="AS19" s="49">
        <v>165.99</v>
      </c>
      <c r="AT19" s="49">
        <v>130.30000000000001</v>
      </c>
      <c r="AU19" s="23">
        <v>11</v>
      </c>
      <c r="AV19" s="50" t="s">
        <v>29</v>
      </c>
      <c r="AW19" s="48" t="s">
        <v>74</v>
      </c>
      <c r="AX19" s="48">
        <v>346</v>
      </c>
      <c r="AY19" s="48">
        <v>174</v>
      </c>
      <c r="AZ19" s="48">
        <v>6</v>
      </c>
      <c r="BA19" s="48">
        <v>9</v>
      </c>
      <c r="BB19" s="48">
        <v>13</v>
      </c>
      <c r="BC19" s="49">
        <v>52.45</v>
      </c>
      <c r="BD19" s="49">
        <v>41.2</v>
      </c>
      <c r="BE19" s="23">
        <v>11</v>
      </c>
      <c r="BF19" s="50" t="s">
        <v>31</v>
      </c>
      <c r="BG19" s="48" t="s">
        <v>75</v>
      </c>
      <c r="BH19" s="48">
        <v>144</v>
      </c>
      <c r="BI19" s="48">
        <v>148</v>
      </c>
      <c r="BJ19" s="48">
        <v>5</v>
      </c>
      <c r="BK19" s="48">
        <v>7</v>
      </c>
      <c r="BL19" s="48">
        <v>8</v>
      </c>
      <c r="BM19" s="49">
        <v>27.77</v>
      </c>
      <c r="BN19" s="49">
        <v>21.8</v>
      </c>
    </row>
    <row r="20" spans="2:66" ht="12" customHeight="1">
      <c r="B20" s="19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1"/>
      <c r="R20" s="45"/>
      <c r="S20" s="29"/>
      <c r="T20" s="29"/>
      <c r="U20" s="29"/>
      <c r="V20" s="29"/>
      <c r="W20" s="29"/>
      <c r="X20" s="29"/>
      <c r="Y20" s="46"/>
      <c r="Z20" s="46"/>
      <c r="AA20" s="23">
        <v>12</v>
      </c>
      <c r="AB20" s="47" t="s">
        <v>25</v>
      </c>
      <c r="AC20" s="48" t="s">
        <v>76</v>
      </c>
      <c r="AD20" s="48">
        <v>300</v>
      </c>
      <c r="AE20" s="48">
        <v>305</v>
      </c>
      <c r="AF20" s="48">
        <v>15</v>
      </c>
      <c r="AG20" s="48">
        <v>15</v>
      </c>
      <c r="AH20" s="48">
        <v>13</v>
      </c>
      <c r="AI20" s="49">
        <v>133.44999999999999</v>
      </c>
      <c r="AJ20" s="49">
        <v>104.8</v>
      </c>
      <c r="AK20" s="23">
        <v>12</v>
      </c>
      <c r="AL20" s="50" t="s">
        <v>27</v>
      </c>
      <c r="AM20" s="48" t="s">
        <v>77</v>
      </c>
      <c r="AN20" s="48">
        <v>582</v>
      </c>
      <c r="AO20" s="48">
        <v>300</v>
      </c>
      <c r="AP20" s="48">
        <v>12</v>
      </c>
      <c r="AQ20" s="48">
        <v>17</v>
      </c>
      <c r="AR20" s="48">
        <v>13</v>
      </c>
      <c r="AS20" s="49">
        <v>169.21</v>
      </c>
      <c r="AT20" s="49">
        <v>132.80000000000001</v>
      </c>
      <c r="AU20" s="23">
        <v>12</v>
      </c>
      <c r="AV20" s="50" t="s">
        <v>29</v>
      </c>
      <c r="AW20" s="48" t="s">
        <v>78</v>
      </c>
      <c r="AX20" s="48">
        <v>350</v>
      </c>
      <c r="AY20" s="48">
        <v>175</v>
      </c>
      <c r="AZ20" s="48">
        <v>7</v>
      </c>
      <c r="BA20" s="48">
        <v>11</v>
      </c>
      <c r="BB20" s="48">
        <v>13</v>
      </c>
      <c r="BC20" s="49">
        <v>62.91</v>
      </c>
      <c r="BD20" s="49">
        <v>49.4</v>
      </c>
      <c r="BE20" s="23">
        <v>12</v>
      </c>
      <c r="BF20" s="50" t="s">
        <v>31</v>
      </c>
      <c r="BG20" s="48" t="s">
        <v>79</v>
      </c>
      <c r="BH20" s="48">
        <v>147</v>
      </c>
      <c r="BI20" s="48">
        <v>149</v>
      </c>
      <c r="BJ20" s="48">
        <v>6</v>
      </c>
      <c r="BK20" s="48">
        <v>8.5</v>
      </c>
      <c r="BL20" s="48">
        <v>8</v>
      </c>
      <c r="BM20" s="49">
        <v>33.68</v>
      </c>
      <c r="BN20" s="49">
        <v>26.4</v>
      </c>
    </row>
    <row r="21" spans="2:66" ht="18.75" customHeight="1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51" t="s">
        <v>10</v>
      </c>
      <c r="M21" s="52" t="str">
        <f>ROUND((M7+M11+M15+M19),2)&amp;IF($AA$1=1,"（m）","（t）")</f>
        <v>5.35（t）</v>
      </c>
      <c r="N21" s="53" t="str">
        <f>ROUND((N7+N11+N15+N19),2)&amp;IF($AA$1=1,"（t）","（m）")</f>
        <v>46.28（m）</v>
      </c>
      <c r="O21" s="54">
        <f>O7+O11+O15+O19</f>
        <v>26750</v>
      </c>
      <c r="P21" s="44"/>
      <c r="R21" s="45"/>
      <c r="S21" s="29"/>
      <c r="T21" s="29"/>
      <c r="U21" s="29"/>
      <c r="V21" s="29"/>
      <c r="W21" s="29"/>
      <c r="X21" s="29"/>
      <c r="Y21" s="46"/>
      <c r="Z21" s="46"/>
      <c r="AA21" s="23">
        <v>13</v>
      </c>
      <c r="AB21" s="47" t="s">
        <v>25</v>
      </c>
      <c r="AC21" s="48" t="s">
        <v>80</v>
      </c>
      <c r="AD21" s="55">
        <v>338</v>
      </c>
      <c r="AE21" s="55">
        <v>351</v>
      </c>
      <c r="AF21" s="55">
        <v>13</v>
      </c>
      <c r="AG21" s="55">
        <v>13</v>
      </c>
      <c r="AH21" s="48">
        <v>13</v>
      </c>
      <c r="AI21" s="56">
        <v>133.27000000000001</v>
      </c>
      <c r="AJ21" s="56">
        <v>104.6</v>
      </c>
      <c r="AK21" s="23">
        <v>13</v>
      </c>
      <c r="AL21" s="50" t="s">
        <v>27</v>
      </c>
      <c r="AM21" s="48" t="s">
        <v>81</v>
      </c>
      <c r="AN21" s="48">
        <v>588</v>
      </c>
      <c r="AO21" s="48">
        <v>300</v>
      </c>
      <c r="AP21" s="48">
        <v>12</v>
      </c>
      <c r="AQ21" s="48">
        <v>20</v>
      </c>
      <c r="AR21" s="48">
        <v>13</v>
      </c>
      <c r="AS21" s="49">
        <v>187.21</v>
      </c>
      <c r="AT21" s="49">
        <v>147</v>
      </c>
      <c r="AU21" s="23">
        <v>13</v>
      </c>
      <c r="AV21" s="50" t="s">
        <v>29</v>
      </c>
      <c r="AW21" s="48" t="s">
        <v>82</v>
      </c>
      <c r="AX21" s="48">
        <v>400</v>
      </c>
      <c r="AY21" s="48">
        <v>150</v>
      </c>
      <c r="AZ21" s="48">
        <v>8</v>
      </c>
      <c r="BA21" s="48">
        <v>13</v>
      </c>
      <c r="BB21" s="48">
        <v>13</v>
      </c>
      <c r="BC21" s="49">
        <v>70.37</v>
      </c>
      <c r="BD21" s="49">
        <v>55.2</v>
      </c>
      <c r="BE21" s="23">
        <v>13</v>
      </c>
      <c r="BF21" s="50" t="s">
        <v>31</v>
      </c>
      <c r="BG21" s="48" t="s">
        <v>83</v>
      </c>
      <c r="BH21" s="48">
        <v>168</v>
      </c>
      <c r="BI21" s="48">
        <v>88</v>
      </c>
      <c r="BJ21" s="48">
        <v>3.2</v>
      </c>
      <c r="BK21" s="48">
        <v>4.5</v>
      </c>
      <c r="BL21" s="48">
        <v>8</v>
      </c>
      <c r="BM21" s="49">
        <v>13.56</v>
      </c>
      <c r="BN21" s="49">
        <v>10.6</v>
      </c>
    </row>
    <row r="22" spans="2:66" ht="16.5" customHeight="1" thickBot="1">
      <c r="B22" s="57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9"/>
      <c r="R22" s="45"/>
      <c r="S22" s="29"/>
      <c r="T22" s="29"/>
      <c r="U22" s="29"/>
      <c r="V22" s="29"/>
      <c r="W22" s="29"/>
      <c r="X22" s="29"/>
      <c r="Y22" s="46"/>
      <c r="Z22" s="46"/>
      <c r="AA22" s="23">
        <v>14</v>
      </c>
      <c r="AB22" s="47" t="s">
        <v>25</v>
      </c>
      <c r="AC22" s="48" t="s">
        <v>84</v>
      </c>
      <c r="AD22" s="60">
        <v>344</v>
      </c>
      <c r="AE22" s="60">
        <v>348</v>
      </c>
      <c r="AF22" s="60">
        <v>10</v>
      </c>
      <c r="AG22" s="60">
        <v>16</v>
      </c>
      <c r="AH22" s="48">
        <v>13</v>
      </c>
      <c r="AI22" s="61">
        <v>144.01</v>
      </c>
      <c r="AJ22" s="61">
        <v>113</v>
      </c>
      <c r="AK22" s="23">
        <v>14</v>
      </c>
      <c r="AL22" s="62" t="s">
        <v>27</v>
      </c>
      <c r="AM22" s="55" t="s">
        <v>85</v>
      </c>
      <c r="AN22" s="55">
        <v>594</v>
      </c>
      <c r="AO22" s="55">
        <v>302</v>
      </c>
      <c r="AP22" s="55">
        <v>14</v>
      </c>
      <c r="AQ22" s="55">
        <v>23</v>
      </c>
      <c r="AR22" s="55">
        <v>13</v>
      </c>
      <c r="AS22" s="56">
        <v>217.09</v>
      </c>
      <c r="AT22" s="56">
        <v>170.4</v>
      </c>
      <c r="AU22" s="23">
        <v>14</v>
      </c>
      <c r="AV22" s="50" t="s">
        <v>29</v>
      </c>
      <c r="AW22" s="48" t="s">
        <v>86</v>
      </c>
      <c r="AX22" s="48">
        <v>396</v>
      </c>
      <c r="AY22" s="48">
        <v>199</v>
      </c>
      <c r="AZ22" s="48">
        <v>7</v>
      </c>
      <c r="BA22" s="48">
        <v>11</v>
      </c>
      <c r="BB22" s="48">
        <v>13</v>
      </c>
      <c r="BC22" s="49">
        <v>71.41</v>
      </c>
      <c r="BD22" s="49">
        <v>56.1</v>
      </c>
      <c r="BE22" s="23">
        <v>14</v>
      </c>
      <c r="BF22" s="50" t="s">
        <v>31</v>
      </c>
      <c r="BG22" s="48" t="s">
        <v>87</v>
      </c>
      <c r="BH22" s="48">
        <v>171</v>
      </c>
      <c r="BI22" s="48">
        <v>89</v>
      </c>
      <c r="BJ22" s="48">
        <v>4</v>
      </c>
      <c r="BK22" s="48">
        <v>6</v>
      </c>
      <c r="BL22" s="48">
        <v>8</v>
      </c>
      <c r="BM22" s="49">
        <v>17.59</v>
      </c>
      <c r="BN22" s="49">
        <v>13.8</v>
      </c>
    </row>
    <row r="23" spans="2:66" ht="19.5" customHeight="1">
      <c r="R23" s="45"/>
      <c r="S23" s="29"/>
      <c r="T23" s="29"/>
      <c r="U23" s="29"/>
      <c r="V23" s="29"/>
      <c r="W23" s="29"/>
      <c r="X23" s="29"/>
      <c r="Y23" s="46"/>
      <c r="Z23" s="46"/>
      <c r="AA23" s="23">
        <v>15</v>
      </c>
      <c r="AB23" s="47" t="s">
        <v>25</v>
      </c>
      <c r="AC23" s="48" t="s">
        <v>88</v>
      </c>
      <c r="AD23" s="63">
        <v>344</v>
      </c>
      <c r="AE23" s="63">
        <v>354</v>
      </c>
      <c r="AF23" s="63">
        <v>16</v>
      </c>
      <c r="AG23" s="63">
        <v>16</v>
      </c>
      <c r="AH23" s="48">
        <v>13</v>
      </c>
      <c r="AI23" s="64">
        <v>164.65</v>
      </c>
      <c r="AJ23" s="64">
        <v>129.30000000000001</v>
      </c>
      <c r="AK23" s="23"/>
      <c r="AL23" s="65"/>
      <c r="AM23" s="66"/>
      <c r="AN23" s="66"/>
      <c r="AO23" s="66"/>
      <c r="AP23" s="66"/>
      <c r="AQ23" s="66"/>
      <c r="AR23" s="66"/>
      <c r="AS23" s="67"/>
      <c r="AT23" s="67"/>
      <c r="AU23" s="23">
        <v>15</v>
      </c>
      <c r="AV23" s="50" t="s">
        <v>29</v>
      </c>
      <c r="AW23" s="48" t="s">
        <v>89</v>
      </c>
      <c r="AX23" s="48">
        <v>400</v>
      </c>
      <c r="AY23" s="48">
        <v>200</v>
      </c>
      <c r="AZ23" s="48">
        <v>8</v>
      </c>
      <c r="BA23" s="48">
        <v>13</v>
      </c>
      <c r="BB23" s="48">
        <v>13</v>
      </c>
      <c r="BC23" s="49">
        <v>83.37</v>
      </c>
      <c r="BD23" s="49">
        <v>65.400000000000006</v>
      </c>
      <c r="BE23" s="23">
        <v>15</v>
      </c>
      <c r="BF23" s="50" t="s">
        <v>31</v>
      </c>
      <c r="BG23" s="48" t="s">
        <v>90</v>
      </c>
      <c r="BH23" s="48">
        <v>167</v>
      </c>
      <c r="BI23" s="48">
        <v>173</v>
      </c>
      <c r="BJ23" s="48">
        <v>5</v>
      </c>
      <c r="BK23" s="48">
        <v>7</v>
      </c>
      <c r="BL23" s="48">
        <v>13</v>
      </c>
      <c r="BM23" s="49">
        <v>33.32</v>
      </c>
      <c r="BN23" s="49">
        <v>26.2</v>
      </c>
    </row>
    <row r="24" spans="2:66" ht="25.5" customHeight="1">
      <c r="N24" s="68"/>
      <c r="O24" s="69"/>
      <c r="R24" s="45"/>
      <c r="S24" s="29"/>
      <c r="T24" s="29"/>
      <c r="U24" s="29"/>
      <c r="V24" s="29"/>
      <c r="W24" s="29"/>
      <c r="X24" s="29"/>
      <c r="Y24" s="46"/>
      <c r="Z24" s="46"/>
      <c r="AA24" s="23">
        <v>16</v>
      </c>
      <c r="AB24" s="47" t="s">
        <v>25</v>
      </c>
      <c r="AC24" s="48" t="s">
        <v>91</v>
      </c>
      <c r="AD24" s="48">
        <v>350</v>
      </c>
      <c r="AE24" s="48">
        <v>350</v>
      </c>
      <c r="AF24" s="48">
        <v>12</v>
      </c>
      <c r="AG24" s="48">
        <v>19</v>
      </c>
      <c r="AH24" s="48">
        <v>13</v>
      </c>
      <c r="AI24" s="49">
        <v>171.89</v>
      </c>
      <c r="AJ24" s="49">
        <v>134.9</v>
      </c>
      <c r="AK24" s="23"/>
      <c r="AL24" s="70"/>
      <c r="AM24" s="71"/>
      <c r="AN24" s="71"/>
      <c r="AO24" s="71"/>
      <c r="AP24" s="71"/>
      <c r="AQ24" s="71"/>
      <c r="AR24" s="71"/>
      <c r="AS24" s="72"/>
      <c r="AT24" s="72"/>
      <c r="AU24" s="23">
        <v>16</v>
      </c>
      <c r="AV24" s="50" t="s">
        <v>29</v>
      </c>
      <c r="AW24" s="48" t="s">
        <v>92</v>
      </c>
      <c r="AX24" s="48">
        <v>446</v>
      </c>
      <c r="AY24" s="48">
        <v>199</v>
      </c>
      <c r="AZ24" s="48">
        <v>8</v>
      </c>
      <c r="BA24" s="48">
        <v>12</v>
      </c>
      <c r="BB24" s="48">
        <v>13</v>
      </c>
      <c r="BC24" s="49">
        <v>82.97</v>
      </c>
      <c r="BD24" s="49">
        <v>65.099999999999994</v>
      </c>
      <c r="BE24" s="23">
        <v>16</v>
      </c>
      <c r="BF24" s="50" t="s">
        <v>31</v>
      </c>
      <c r="BG24" s="48" t="s">
        <v>93</v>
      </c>
      <c r="BH24" s="48">
        <v>172</v>
      </c>
      <c r="BI24" s="48">
        <v>175</v>
      </c>
      <c r="BJ24" s="48">
        <v>6.5</v>
      </c>
      <c r="BK24" s="48">
        <v>9.5</v>
      </c>
      <c r="BL24" s="48">
        <v>13</v>
      </c>
      <c r="BM24" s="49">
        <v>44.65</v>
      </c>
      <c r="BN24" s="49">
        <v>35</v>
      </c>
    </row>
    <row r="25" spans="2:66" ht="25.5" customHeight="1">
      <c r="R25" s="45"/>
      <c r="S25" s="29"/>
      <c r="T25" s="29"/>
      <c r="U25" s="29"/>
      <c r="V25" s="29"/>
      <c r="W25" s="29"/>
      <c r="X25" s="29"/>
      <c r="Y25" s="46"/>
      <c r="Z25" s="46"/>
      <c r="AA25" s="23">
        <v>17</v>
      </c>
      <c r="AB25" s="47" t="s">
        <v>25</v>
      </c>
      <c r="AC25" s="48" t="s">
        <v>94</v>
      </c>
      <c r="AD25" s="48">
        <v>350</v>
      </c>
      <c r="AE25" s="48">
        <v>357</v>
      </c>
      <c r="AF25" s="48">
        <v>19</v>
      </c>
      <c r="AG25" s="48">
        <v>19</v>
      </c>
      <c r="AH25" s="48">
        <v>13</v>
      </c>
      <c r="AI25" s="49">
        <v>196.39</v>
      </c>
      <c r="AJ25" s="49">
        <v>154.19999999999999</v>
      </c>
      <c r="AK25" s="23"/>
      <c r="AL25" s="70"/>
      <c r="AM25" s="71"/>
      <c r="AN25" s="71"/>
      <c r="AO25" s="71"/>
      <c r="AP25" s="71"/>
      <c r="AQ25" s="71"/>
      <c r="AR25" s="71"/>
      <c r="AS25" s="72"/>
      <c r="AT25" s="72"/>
      <c r="AU25" s="23">
        <v>17</v>
      </c>
      <c r="AV25" s="50" t="s">
        <v>29</v>
      </c>
      <c r="AW25" s="48" t="s">
        <v>95</v>
      </c>
      <c r="AX25" s="48">
        <v>450</v>
      </c>
      <c r="AY25" s="48">
        <v>200</v>
      </c>
      <c r="AZ25" s="48">
        <v>9</v>
      </c>
      <c r="BA25" s="48">
        <v>14</v>
      </c>
      <c r="BB25" s="48">
        <v>13</v>
      </c>
      <c r="BC25" s="49">
        <v>95.43</v>
      </c>
      <c r="BD25" s="49">
        <v>74.900000000000006</v>
      </c>
      <c r="BE25" s="23">
        <v>17</v>
      </c>
      <c r="BF25" s="50" t="s">
        <v>31</v>
      </c>
      <c r="BG25" s="48" t="s">
        <v>47</v>
      </c>
      <c r="BH25" s="48">
        <v>193</v>
      </c>
      <c r="BI25" s="48">
        <v>98</v>
      </c>
      <c r="BJ25" s="48">
        <v>3.2</v>
      </c>
      <c r="BK25" s="48">
        <v>4.5</v>
      </c>
      <c r="BL25" s="48">
        <v>8</v>
      </c>
      <c r="BM25" s="49">
        <v>15.26</v>
      </c>
      <c r="BN25" s="49">
        <v>12</v>
      </c>
    </row>
    <row r="26" spans="2:66" ht="25.5" customHeight="1">
      <c r="R26" s="45"/>
      <c r="S26" s="29"/>
      <c r="T26" s="29"/>
      <c r="U26" s="29"/>
      <c r="V26" s="29"/>
      <c r="W26" s="29"/>
      <c r="X26" s="29"/>
      <c r="Y26" s="46"/>
      <c r="Z26" s="46"/>
      <c r="AA26" s="23">
        <v>18</v>
      </c>
      <c r="AB26" s="47" t="s">
        <v>25</v>
      </c>
      <c r="AC26" s="48" t="s">
        <v>96</v>
      </c>
      <c r="AD26" s="48">
        <v>388</v>
      </c>
      <c r="AE26" s="48">
        <v>402</v>
      </c>
      <c r="AF26" s="48">
        <v>15</v>
      </c>
      <c r="AG26" s="48">
        <v>15</v>
      </c>
      <c r="AH26" s="48">
        <v>22</v>
      </c>
      <c r="AI26" s="49">
        <v>178.45</v>
      </c>
      <c r="AJ26" s="49">
        <v>140.1</v>
      </c>
      <c r="AK26" s="23"/>
      <c r="AL26" s="70"/>
      <c r="AM26" s="71"/>
      <c r="AN26" s="71"/>
      <c r="AO26" s="71"/>
      <c r="AP26" s="71"/>
      <c r="AQ26" s="71"/>
      <c r="AR26" s="71"/>
      <c r="AS26" s="72"/>
      <c r="AT26" s="72"/>
      <c r="AU26" s="23">
        <v>18</v>
      </c>
      <c r="AV26" s="50" t="s">
        <v>29</v>
      </c>
      <c r="AW26" s="48" t="s">
        <v>97</v>
      </c>
      <c r="AX26" s="48">
        <v>496</v>
      </c>
      <c r="AY26" s="48">
        <v>199</v>
      </c>
      <c r="AZ26" s="48">
        <v>9</v>
      </c>
      <c r="BA26" s="48">
        <v>14</v>
      </c>
      <c r="BB26" s="48">
        <v>13</v>
      </c>
      <c r="BC26" s="49">
        <v>99.29</v>
      </c>
      <c r="BD26" s="49">
        <v>77.900000000000006</v>
      </c>
      <c r="BE26" s="23">
        <v>18</v>
      </c>
      <c r="BF26" s="50" t="s">
        <v>31</v>
      </c>
      <c r="BG26" s="48" t="s">
        <v>51</v>
      </c>
      <c r="BH26" s="48">
        <v>196</v>
      </c>
      <c r="BI26" s="48">
        <v>99</v>
      </c>
      <c r="BJ26" s="48">
        <v>4</v>
      </c>
      <c r="BK26" s="48">
        <v>6</v>
      </c>
      <c r="BL26" s="48">
        <v>8</v>
      </c>
      <c r="BM26" s="49">
        <v>19.79</v>
      </c>
      <c r="BN26" s="49">
        <v>15.5</v>
      </c>
    </row>
    <row r="27" spans="2:66" ht="25.5" customHeight="1">
      <c r="R27" s="45"/>
      <c r="S27" s="29"/>
      <c r="T27" s="29"/>
      <c r="U27" s="29"/>
      <c r="V27" s="29"/>
      <c r="W27" s="29"/>
      <c r="X27" s="29"/>
      <c r="Y27" s="46"/>
      <c r="Z27" s="46"/>
      <c r="AA27" s="23">
        <v>19</v>
      </c>
      <c r="AB27" s="47" t="s">
        <v>25</v>
      </c>
      <c r="AC27" s="48" t="s">
        <v>98</v>
      </c>
      <c r="AD27" s="48">
        <v>394</v>
      </c>
      <c r="AE27" s="48">
        <v>398</v>
      </c>
      <c r="AF27" s="48">
        <v>11</v>
      </c>
      <c r="AG27" s="48">
        <v>18</v>
      </c>
      <c r="AH27" s="48">
        <v>22</v>
      </c>
      <c r="AI27" s="49">
        <v>186.81</v>
      </c>
      <c r="AJ27" s="49">
        <v>146.6</v>
      </c>
      <c r="AK27" s="23"/>
      <c r="AL27" s="70"/>
      <c r="AM27" s="71"/>
      <c r="AN27" s="71"/>
      <c r="AO27" s="71"/>
      <c r="AP27" s="71"/>
      <c r="AQ27" s="71"/>
      <c r="AR27" s="71"/>
      <c r="AS27" s="72"/>
      <c r="AT27" s="72"/>
      <c r="AU27" s="23">
        <v>19</v>
      </c>
      <c r="AV27" s="50" t="s">
        <v>29</v>
      </c>
      <c r="AW27" s="48" t="s">
        <v>99</v>
      </c>
      <c r="AX27" s="48">
        <v>500</v>
      </c>
      <c r="AY27" s="48">
        <v>200</v>
      </c>
      <c r="AZ27" s="48">
        <v>10</v>
      </c>
      <c r="BA27" s="48">
        <v>16</v>
      </c>
      <c r="BB27" s="48">
        <v>13</v>
      </c>
      <c r="BC27" s="49">
        <v>112.25</v>
      </c>
      <c r="BD27" s="49">
        <v>88.1</v>
      </c>
      <c r="BE27" s="23">
        <v>19</v>
      </c>
      <c r="BF27" s="50" t="s">
        <v>31</v>
      </c>
      <c r="BG27" s="48" t="s">
        <v>35</v>
      </c>
      <c r="BH27" s="48">
        <v>188</v>
      </c>
      <c r="BI27" s="48">
        <v>149</v>
      </c>
      <c r="BJ27" s="48">
        <v>4.5</v>
      </c>
      <c r="BK27" s="48">
        <v>6</v>
      </c>
      <c r="BL27" s="48">
        <v>8</v>
      </c>
      <c r="BM27" s="49">
        <v>26.35</v>
      </c>
      <c r="BN27" s="49">
        <v>20.7</v>
      </c>
    </row>
    <row r="28" spans="2:66" ht="25.5" customHeight="1">
      <c r="R28" s="45"/>
      <c r="S28" s="29"/>
      <c r="T28" s="29"/>
      <c r="U28" s="29"/>
      <c r="V28" s="29"/>
      <c r="W28" s="29"/>
      <c r="X28" s="29"/>
      <c r="Y28" s="46"/>
      <c r="Z28" s="46"/>
      <c r="AA28" s="23">
        <v>20</v>
      </c>
      <c r="AB28" s="47" t="s">
        <v>25</v>
      </c>
      <c r="AC28" s="48" t="s">
        <v>100</v>
      </c>
      <c r="AD28" s="48">
        <v>394</v>
      </c>
      <c r="AE28" s="48">
        <v>405</v>
      </c>
      <c r="AF28" s="48">
        <v>18</v>
      </c>
      <c r="AG28" s="48">
        <v>18</v>
      </c>
      <c r="AH28" s="48">
        <v>22</v>
      </c>
      <c r="AI28" s="49">
        <v>214.39</v>
      </c>
      <c r="AJ28" s="49">
        <v>168.3</v>
      </c>
      <c r="AK28" s="23"/>
      <c r="AL28" s="70"/>
      <c r="AM28" s="71"/>
      <c r="AN28" s="71"/>
      <c r="AO28" s="71"/>
      <c r="AP28" s="71"/>
      <c r="AQ28" s="71"/>
      <c r="AR28" s="71"/>
      <c r="AS28" s="72"/>
      <c r="AT28" s="72"/>
      <c r="AU28" s="23">
        <v>20</v>
      </c>
      <c r="AV28" s="50" t="s">
        <v>29</v>
      </c>
      <c r="AW28" s="48" t="s">
        <v>101</v>
      </c>
      <c r="AX28" s="48">
        <v>506</v>
      </c>
      <c r="AY28" s="48">
        <v>201</v>
      </c>
      <c r="AZ28" s="48">
        <v>11</v>
      </c>
      <c r="BA28" s="48">
        <v>19</v>
      </c>
      <c r="BB28" s="48">
        <v>13</v>
      </c>
      <c r="BC28" s="49">
        <v>129.31</v>
      </c>
      <c r="BD28" s="49">
        <v>101.5</v>
      </c>
      <c r="BE28" s="23">
        <v>20</v>
      </c>
      <c r="BF28" s="50" t="s">
        <v>31</v>
      </c>
      <c r="BG28" s="48" t="s">
        <v>102</v>
      </c>
      <c r="BH28" s="73">
        <v>192</v>
      </c>
      <c r="BI28" s="73">
        <v>198</v>
      </c>
      <c r="BJ28" s="73">
        <v>6</v>
      </c>
      <c r="BK28" s="73">
        <v>8</v>
      </c>
      <c r="BL28" s="73">
        <v>13</v>
      </c>
      <c r="BM28" s="73">
        <v>43.69</v>
      </c>
      <c r="BN28" s="73">
        <v>34.299999999999997</v>
      </c>
    </row>
    <row r="29" spans="2:66" ht="25.5" customHeight="1">
      <c r="R29" s="45"/>
      <c r="S29" s="29"/>
      <c r="T29" s="29"/>
      <c r="U29" s="29"/>
      <c r="V29" s="29"/>
      <c r="W29" s="29"/>
      <c r="X29" s="29"/>
      <c r="Y29" s="46"/>
      <c r="Z29" s="46"/>
      <c r="AA29" s="23">
        <v>21</v>
      </c>
      <c r="AB29" s="47" t="s">
        <v>25</v>
      </c>
      <c r="AC29" s="48" t="s">
        <v>103</v>
      </c>
      <c r="AD29" s="48">
        <v>400</v>
      </c>
      <c r="AE29" s="48">
        <v>400</v>
      </c>
      <c r="AF29" s="48">
        <v>13</v>
      </c>
      <c r="AG29" s="48">
        <v>21</v>
      </c>
      <c r="AH29" s="48">
        <v>22</v>
      </c>
      <c r="AI29" s="49">
        <v>218.69</v>
      </c>
      <c r="AJ29" s="49">
        <v>171.7</v>
      </c>
      <c r="AK29" s="23"/>
      <c r="AL29" s="70"/>
      <c r="AM29" s="71"/>
      <c r="AN29" s="71"/>
      <c r="AO29" s="71"/>
      <c r="AP29" s="71"/>
      <c r="AQ29" s="71"/>
      <c r="AR29" s="71"/>
      <c r="AS29" s="72"/>
      <c r="AT29" s="72"/>
      <c r="AU29" s="23">
        <v>21</v>
      </c>
      <c r="AV29" s="50" t="s">
        <v>29</v>
      </c>
      <c r="AW29" s="48" t="s">
        <v>104</v>
      </c>
      <c r="AX29" s="48">
        <v>546</v>
      </c>
      <c r="AY29" s="48">
        <v>199</v>
      </c>
      <c r="AZ29" s="48">
        <v>9</v>
      </c>
      <c r="BA29" s="48">
        <v>14</v>
      </c>
      <c r="BB29" s="48">
        <v>13</v>
      </c>
      <c r="BC29" s="49">
        <v>103.79</v>
      </c>
      <c r="BD29" s="49">
        <v>81.5</v>
      </c>
      <c r="BE29" s="23">
        <v>21</v>
      </c>
      <c r="BF29" s="50" t="s">
        <v>31</v>
      </c>
      <c r="BG29" s="48" t="s">
        <v>105</v>
      </c>
      <c r="BH29" s="73">
        <v>244</v>
      </c>
      <c r="BI29" s="73">
        <v>124</v>
      </c>
      <c r="BJ29" s="73">
        <v>4.5</v>
      </c>
      <c r="BK29" s="73">
        <v>6</v>
      </c>
      <c r="BL29" s="73">
        <v>8</v>
      </c>
      <c r="BM29" s="73">
        <v>25.87</v>
      </c>
      <c r="BN29" s="73">
        <v>20.3</v>
      </c>
    </row>
    <row r="30" spans="2:66" ht="25.5" customHeight="1">
      <c r="R30" s="45"/>
      <c r="S30" s="29"/>
      <c r="T30" s="29"/>
      <c r="U30" s="29"/>
      <c r="V30" s="29"/>
      <c r="W30" s="29"/>
      <c r="X30" s="29"/>
      <c r="Y30" s="46"/>
      <c r="Z30" s="46"/>
      <c r="AA30" s="23">
        <v>22</v>
      </c>
      <c r="AB30" s="47" t="s">
        <v>25</v>
      </c>
      <c r="AC30" s="48" t="s">
        <v>106</v>
      </c>
      <c r="AD30" s="48">
        <v>400</v>
      </c>
      <c r="AE30" s="48">
        <v>408</v>
      </c>
      <c r="AF30" s="48">
        <v>21</v>
      </c>
      <c r="AG30" s="48">
        <v>21</v>
      </c>
      <c r="AH30" s="48">
        <v>22</v>
      </c>
      <c r="AI30" s="49">
        <v>250.69</v>
      </c>
      <c r="AJ30" s="49">
        <v>196.8</v>
      </c>
      <c r="AK30" s="23"/>
      <c r="AL30" s="70"/>
      <c r="AM30" s="71"/>
      <c r="AN30" s="71"/>
      <c r="AO30" s="71"/>
      <c r="AP30" s="71"/>
      <c r="AQ30" s="71"/>
      <c r="AR30" s="71"/>
      <c r="AS30" s="72"/>
      <c r="AT30" s="72"/>
      <c r="AU30" s="23">
        <v>22</v>
      </c>
      <c r="AV30" s="50" t="s">
        <v>29</v>
      </c>
      <c r="AW30" s="48" t="s">
        <v>107</v>
      </c>
      <c r="AX30" s="48">
        <v>550</v>
      </c>
      <c r="AY30" s="48">
        <v>200</v>
      </c>
      <c r="AZ30" s="48">
        <v>10</v>
      </c>
      <c r="BA30" s="48">
        <v>16</v>
      </c>
      <c r="BB30" s="48">
        <v>13</v>
      </c>
      <c r="BC30" s="49">
        <v>117.25</v>
      </c>
      <c r="BD30" s="49">
        <v>92</v>
      </c>
      <c r="BE30" s="23">
        <v>22</v>
      </c>
      <c r="BF30" s="50" t="s">
        <v>31</v>
      </c>
      <c r="BG30" s="48" t="s">
        <v>108</v>
      </c>
      <c r="BH30" s="73">
        <v>238</v>
      </c>
      <c r="BI30" s="73">
        <v>173</v>
      </c>
      <c r="BJ30" s="73">
        <v>4.5</v>
      </c>
      <c r="BK30" s="73">
        <v>8</v>
      </c>
      <c r="BL30" s="73">
        <v>13</v>
      </c>
      <c r="BM30" s="73">
        <v>39.119999999999997</v>
      </c>
      <c r="BN30" s="73">
        <v>30.7</v>
      </c>
    </row>
    <row r="31" spans="2:66" ht="25.5" customHeight="1">
      <c r="R31" s="45"/>
      <c r="S31" s="29"/>
      <c r="T31" s="29"/>
      <c r="U31" s="29"/>
      <c r="V31" s="29"/>
      <c r="W31" s="29"/>
      <c r="X31" s="29"/>
      <c r="Y31" s="46"/>
      <c r="Z31" s="46"/>
      <c r="AA31" s="23">
        <v>23</v>
      </c>
      <c r="AB31" s="47" t="s">
        <v>25</v>
      </c>
      <c r="AC31" s="48" t="s">
        <v>109</v>
      </c>
      <c r="AD31" s="48">
        <v>414</v>
      </c>
      <c r="AE31" s="48">
        <v>405</v>
      </c>
      <c r="AF31" s="48">
        <v>18</v>
      </c>
      <c r="AG31" s="48">
        <v>28</v>
      </c>
      <c r="AH31" s="48">
        <v>22</v>
      </c>
      <c r="AI31" s="49">
        <v>295.39</v>
      </c>
      <c r="AJ31" s="49">
        <v>231.9</v>
      </c>
      <c r="AK31" s="23"/>
      <c r="AL31" s="70"/>
      <c r="AM31" s="71"/>
      <c r="AN31" s="71"/>
      <c r="AO31" s="71"/>
      <c r="AP31" s="71"/>
      <c r="AQ31" s="71"/>
      <c r="AR31" s="71"/>
      <c r="AS31" s="72"/>
      <c r="AT31" s="72"/>
      <c r="AU31" s="23">
        <v>23</v>
      </c>
      <c r="AV31" s="50" t="s">
        <v>29</v>
      </c>
      <c r="AW31" s="48" t="s">
        <v>110</v>
      </c>
      <c r="AX31" s="48">
        <v>596</v>
      </c>
      <c r="AY31" s="48">
        <v>199</v>
      </c>
      <c r="AZ31" s="48">
        <v>10</v>
      </c>
      <c r="BA31" s="48">
        <v>15</v>
      </c>
      <c r="BB31" s="48">
        <v>13</v>
      </c>
      <c r="BC31" s="49">
        <v>117.75</v>
      </c>
      <c r="BD31" s="49">
        <v>92.4</v>
      </c>
      <c r="BE31" s="23">
        <v>23</v>
      </c>
      <c r="BF31" s="50" t="s">
        <v>31</v>
      </c>
      <c r="BG31" s="48" t="s">
        <v>111</v>
      </c>
      <c r="BH31" s="73">
        <v>294</v>
      </c>
      <c r="BI31" s="73">
        <v>148</v>
      </c>
      <c r="BJ31" s="73">
        <v>4.5</v>
      </c>
      <c r="BK31" s="73">
        <v>6</v>
      </c>
      <c r="BL31" s="73">
        <v>13</v>
      </c>
      <c r="BM31" s="73">
        <v>31.9</v>
      </c>
      <c r="BN31" s="73">
        <v>25</v>
      </c>
    </row>
    <row r="32" spans="2:66" ht="25.5" customHeight="1">
      <c r="R32" s="45"/>
      <c r="S32" s="29"/>
      <c r="T32" s="29"/>
      <c r="U32" s="29"/>
      <c r="V32" s="29"/>
      <c r="W32" s="29"/>
      <c r="X32" s="29"/>
      <c r="Y32" s="46"/>
      <c r="Z32" s="46"/>
      <c r="AA32" s="23">
        <v>24</v>
      </c>
      <c r="AB32" s="47" t="s">
        <v>25</v>
      </c>
      <c r="AC32" s="48" t="s">
        <v>112</v>
      </c>
      <c r="AD32" s="48">
        <v>428</v>
      </c>
      <c r="AE32" s="48">
        <v>407</v>
      </c>
      <c r="AF32" s="48">
        <v>20</v>
      </c>
      <c r="AG32" s="48">
        <v>35</v>
      </c>
      <c r="AH32" s="48">
        <v>22</v>
      </c>
      <c r="AI32" s="49">
        <v>360.65</v>
      </c>
      <c r="AJ32" s="49">
        <v>283.10000000000002</v>
      </c>
      <c r="AK32" s="23"/>
      <c r="AL32" s="70"/>
      <c r="AM32" s="71"/>
      <c r="AN32" s="71"/>
      <c r="AO32" s="71"/>
      <c r="AP32" s="71"/>
      <c r="AQ32" s="71"/>
      <c r="AR32" s="71"/>
      <c r="AS32" s="72"/>
      <c r="AT32" s="72"/>
      <c r="AU32" s="23">
        <v>24</v>
      </c>
      <c r="AV32" s="50" t="s">
        <v>29</v>
      </c>
      <c r="AW32" s="48" t="s">
        <v>113</v>
      </c>
      <c r="AX32" s="48">
        <v>600</v>
      </c>
      <c r="AY32" s="48">
        <v>200</v>
      </c>
      <c r="AZ32" s="48">
        <v>11</v>
      </c>
      <c r="BA32" s="48">
        <v>17</v>
      </c>
      <c r="BB32" s="48">
        <v>13</v>
      </c>
      <c r="BC32" s="49">
        <v>131.71</v>
      </c>
      <c r="BD32" s="49">
        <v>103.4</v>
      </c>
      <c r="BE32" s="23">
        <v>24</v>
      </c>
      <c r="BF32" s="50" t="s">
        <v>31</v>
      </c>
      <c r="BG32" s="48" t="s">
        <v>42</v>
      </c>
      <c r="BH32" s="73">
        <v>286</v>
      </c>
      <c r="BI32" s="73">
        <v>198</v>
      </c>
      <c r="BJ32" s="73">
        <v>6</v>
      </c>
      <c r="BK32" s="73">
        <v>8</v>
      </c>
      <c r="BL32" s="73">
        <v>13</v>
      </c>
      <c r="BM32" s="73">
        <v>49.33</v>
      </c>
      <c r="BN32" s="73">
        <v>38.700000000000003</v>
      </c>
    </row>
    <row r="33" spans="16:66" ht="25.5" customHeight="1">
      <c r="R33" s="45"/>
      <c r="S33" s="29"/>
      <c r="T33" s="29"/>
      <c r="U33" s="29"/>
      <c r="V33" s="29"/>
      <c r="W33" s="29"/>
      <c r="X33" s="29"/>
      <c r="Y33" s="46"/>
      <c r="Z33" s="46"/>
      <c r="AA33" s="23">
        <v>25</v>
      </c>
      <c r="AB33" s="47" t="s">
        <v>25</v>
      </c>
      <c r="AC33" s="48" t="s">
        <v>114</v>
      </c>
      <c r="AD33" s="48">
        <v>458</v>
      </c>
      <c r="AE33" s="48">
        <v>417</v>
      </c>
      <c r="AF33" s="48">
        <v>30</v>
      </c>
      <c r="AG33" s="48">
        <v>50</v>
      </c>
      <c r="AH33" s="48">
        <v>22</v>
      </c>
      <c r="AI33" s="49">
        <v>528.54999999999995</v>
      </c>
      <c r="AJ33" s="49">
        <v>414.9</v>
      </c>
      <c r="AK33" s="23"/>
      <c r="AL33" s="70"/>
      <c r="AM33" s="71"/>
      <c r="AN33" s="71"/>
      <c r="AO33" s="71"/>
      <c r="AP33" s="71"/>
      <c r="AQ33" s="71"/>
      <c r="AR33" s="71"/>
      <c r="AS33" s="72"/>
      <c r="AT33" s="72"/>
      <c r="AU33" s="23">
        <v>25</v>
      </c>
      <c r="AV33" s="50" t="s">
        <v>29</v>
      </c>
      <c r="AW33" s="48" t="s">
        <v>115</v>
      </c>
      <c r="AX33" s="48">
        <v>606</v>
      </c>
      <c r="AY33" s="48">
        <v>201</v>
      </c>
      <c r="AZ33" s="48">
        <v>12</v>
      </c>
      <c r="BA33" s="48">
        <v>20</v>
      </c>
      <c r="BB33" s="48">
        <v>13</v>
      </c>
      <c r="BC33" s="49">
        <v>149.77000000000001</v>
      </c>
      <c r="BD33" s="49">
        <v>117.6</v>
      </c>
      <c r="BE33" s="23">
        <v>25</v>
      </c>
      <c r="BF33" s="50" t="s">
        <v>31</v>
      </c>
      <c r="BG33" s="48" t="s">
        <v>116</v>
      </c>
      <c r="BH33" s="73">
        <v>340</v>
      </c>
      <c r="BI33" s="73">
        <v>173</v>
      </c>
      <c r="BJ33" s="73">
        <v>4.5</v>
      </c>
      <c r="BK33" s="73">
        <v>6</v>
      </c>
      <c r="BL33" s="73">
        <v>13</v>
      </c>
      <c r="BM33" s="73">
        <v>36.97</v>
      </c>
      <c r="BN33" s="73">
        <v>29</v>
      </c>
    </row>
    <row r="34" spans="16:66" ht="25.5" customHeight="1">
      <c r="P34" s="74"/>
      <c r="R34" s="45"/>
      <c r="S34" s="29"/>
      <c r="T34" s="29"/>
      <c r="U34" s="29"/>
      <c r="V34" s="29"/>
      <c r="W34" s="29"/>
      <c r="X34" s="29"/>
      <c r="Y34" s="46"/>
      <c r="Z34" s="46"/>
      <c r="AA34" s="23">
        <v>26</v>
      </c>
      <c r="AB34" s="47" t="s">
        <v>25</v>
      </c>
      <c r="AC34" s="48" t="s">
        <v>117</v>
      </c>
      <c r="AD34" s="48">
        <v>498</v>
      </c>
      <c r="AE34" s="48">
        <v>432</v>
      </c>
      <c r="AF34" s="48">
        <v>45</v>
      </c>
      <c r="AG34" s="48">
        <v>70</v>
      </c>
      <c r="AH34" s="48">
        <v>22</v>
      </c>
      <c r="AI34" s="49">
        <v>770.05</v>
      </c>
      <c r="AJ34" s="49">
        <v>604.5</v>
      </c>
      <c r="AK34" s="23"/>
      <c r="AL34" s="70"/>
      <c r="AM34" s="71"/>
      <c r="AN34" s="71"/>
      <c r="AO34" s="71"/>
      <c r="AP34" s="71"/>
      <c r="AQ34" s="71"/>
      <c r="AR34" s="71"/>
      <c r="AS34" s="72"/>
      <c r="AT34" s="72"/>
      <c r="AU34" s="23">
        <v>26</v>
      </c>
      <c r="AV34" s="50" t="s">
        <v>29</v>
      </c>
      <c r="AW34" s="48" t="s">
        <v>118</v>
      </c>
      <c r="AX34" s="48">
        <v>646</v>
      </c>
      <c r="AY34" s="48">
        <v>299</v>
      </c>
      <c r="AZ34" s="48">
        <v>10</v>
      </c>
      <c r="BA34" s="48">
        <v>15</v>
      </c>
      <c r="BB34" s="48">
        <v>13</v>
      </c>
      <c r="BC34" s="49">
        <v>152.75</v>
      </c>
      <c r="BD34" s="49">
        <v>119.9</v>
      </c>
      <c r="BE34" s="23">
        <v>26</v>
      </c>
      <c r="BF34" s="50" t="s">
        <v>31</v>
      </c>
      <c r="BG34" s="48" t="s">
        <v>119</v>
      </c>
      <c r="BH34" s="73">
        <v>390</v>
      </c>
      <c r="BI34" s="73">
        <v>148</v>
      </c>
      <c r="BJ34" s="73">
        <v>6</v>
      </c>
      <c r="BK34" s="73">
        <v>8</v>
      </c>
      <c r="BL34" s="73">
        <v>13</v>
      </c>
      <c r="BM34" s="73">
        <v>47.57</v>
      </c>
      <c r="BN34" s="73">
        <v>37.299999999999997</v>
      </c>
    </row>
    <row r="35" spans="16:66" ht="25.5" customHeight="1">
      <c r="R35" s="45"/>
      <c r="S35" s="29"/>
      <c r="T35" s="29"/>
      <c r="U35" s="29"/>
      <c r="V35" s="29"/>
      <c r="W35" s="29"/>
      <c r="X35" s="29"/>
      <c r="Y35" s="46"/>
      <c r="Z35" s="46"/>
      <c r="AA35" s="23">
        <v>27</v>
      </c>
      <c r="AB35" s="47" t="s">
        <v>25</v>
      </c>
      <c r="AC35" s="48" t="s">
        <v>120</v>
      </c>
      <c r="AD35" s="48">
        <v>492</v>
      </c>
      <c r="AE35" s="48">
        <v>465</v>
      </c>
      <c r="AF35" s="48">
        <v>15</v>
      </c>
      <c r="AG35" s="48">
        <v>20</v>
      </c>
      <c r="AH35" s="48">
        <v>22</v>
      </c>
      <c r="AI35" s="49">
        <v>257.95</v>
      </c>
      <c r="AJ35" s="49">
        <v>202.5</v>
      </c>
      <c r="AK35" s="23"/>
      <c r="AL35" s="70"/>
      <c r="AM35" s="71"/>
      <c r="AN35" s="71"/>
      <c r="AO35" s="71"/>
      <c r="AP35" s="71"/>
      <c r="AQ35" s="71"/>
      <c r="AR35" s="71"/>
      <c r="AS35" s="72"/>
      <c r="AT35" s="72"/>
      <c r="AU35" s="23">
        <v>27</v>
      </c>
      <c r="AV35" s="50" t="s">
        <v>29</v>
      </c>
      <c r="AW35" s="48" t="s">
        <v>121</v>
      </c>
      <c r="AX35" s="48">
        <v>650</v>
      </c>
      <c r="AY35" s="48">
        <v>300</v>
      </c>
      <c r="AZ35" s="48">
        <v>11</v>
      </c>
      <c r="BA35" s="48">
        <v>17</v>
      </c>
      <c r="BB35" s="48">
        <v>13</v>
      </c>
      <c r="BC35" s="49">
        <v>171.21</v>
      </c>
      <c r="BD35" s="49">
        <v>134.4</v>
      </c>
      <c r="BE35" s="23">
        <v>27</v>
      </c>
      <c r="BF35" s="50" t="s">
        <v>31</v>
      </c>
      <c r="BG35" s="48" t="s">
        <v>122</v>
      </c>
      <c r="BH35" s="73">
        <v>390</v>
      </c>
      <c r="BI35" s="73">
        <v>198</v>
      </c>
      <c r="BJ35" s="73">
        <v>6</v>
      </c>
      <c r="BK35" s="73">
        <v>8</v>
      </c>
      <c r="BL35" s="73">
        <v>13</v>
      </c>
      <c r="BM35" s="73">
        <v>55.57</v>
      </c>
      <c r="BN35" s="73">
        <v>43.6</v>
      </c>
    </row>
    <row r="36" spans="16:66" ht="25.5" customHeight="1">
      <c r="R36" s="45"/>
      <c r="S36" s="29"/>
      <c r="T36" s="29"/>
      <c r="U36" s="29"/>
      <c r="V36" s="29"/>
      <c r="W36" s="29"/>
      <c r="X36" s="29"/>
      <c r="Y36" s="46"/>
      <c r="Z36" s="46"/>
      <c r="AA36" s="23">
        <v>28</v>
      </c>
      <c r="AB36" s="47" t="s">
        <v>25</v>
      </c>
      <c r="AC36" s="48" t="s">
        <v>123</v>
      </c>
      <c r="AD36" s="48">
        <v>502</v>
      </c>
      <c r="AE36" s="48">
        <v>465</v>
      </c>
      <c r="AF36" s="48">
        <v>15</v>
      </c>
      <c r="AG36" s="48">
        <v>25</v>
      </c>
      <c r="AH36" s="48">
        <v>22</v>
      </c>
      <c r="AI36" s="49">
        <v>304.45</v>
      </c>
      <c r="AJ36" s="49">
        <v>239</v>
      </c>
      <c r="AK36" s="23"/>
      <c r="AL36" s="70"/>
      <c r="AM36" s="71"/>
      <c r="AN36" s="71"/>
      <c r="AO36" s="71"/>
      <c r="AP36" s="71"/>
      <c r="AQ36" s="71"/>
      <c r="AR36" s="71"/>
      <c r="AS36" s="72"/>
      <c r="AT36" s="72"/>
      <c r="AU36" s="23">
        <v>28</v>
      </c>
      <c r="AV36" s="50" t="s">
        <v>29</v>
      </c>
      <c r="AW36" s="48" t="s">
        <v>124</v>
      </c>
      <c r="AX36" s="48">
        <v>656</v>
      </c>
      <c r="AY36" s="48">
        <v>301</v>
      </c>
      <c r="AZ36" s="48">
        <v>12</v>
      </c>
      <c r="BA36" s="48">
        <v>20</v>
      </c>
      <c r="BB36" s="48">
        <v>13</v>
      </c>
      <c r="BC36" s="49">
        <v>195.77</v>
      </c>
      <c r="BD36" s="49">
        <v>153.69999999999999</v>
      </c>
      <c r="BF36" s="75"/>
    </row>
    <row r="37" spans="16:66" ht="25.5" customHeight="1">
      <c r="R37" s="45"/>
      <c r="S37" s="29"/>
      <c r="T37" s="29"/>
      <c r="U37" s="29"/>
      <c r="V37" s="29"/>
      <c r="W37" s="29"/>
      <c r="X37" s="29"/>
      <c r="Y37" s="46"/>
      <c r="Z37" s="46"/>
      <c r="AA37" s="23">
        <v>29</v>
      </c>
      <c r="AB37" s="47" t="s">
        <v>25</v>
      </c>
      <c r="AC37" s="48" t="s">
        <v>125</v>
      </c>
      <c r="AD37" s="48">
        <v>502</v>
      </c>
      <c r="AE37" s="48">
        <v>470</v>
      </c>
      <c r="AF37" s="48">
        <v>20</v>
      </c>
      <c r="AG37" s="48">
        <v>25</v>
      </c>
      <c r="AH37" s="48">
        <v>22</v>
      </c>
      <c r="AI37" s="49">
        <v>329.55</v>
      </c>
      <c r="AJ37" s="49">
        <v>258.7</v>
      </c>
      <c r="AK37" s="23"/>
      <c r="AL37" s="70"/>
      <c r="AM37" s="71"/>
      <c r="AN37" s="71"/>
      <c r="AO37" s="71"/>
      <c r="AP37" s="71"/>
      <c r="AQ37" s="71"/>
      <c r="AR37" s="71"/>
      <c r="AS37" s="72"/>
      <c r="AT37" s="72"/>
      <c r="AU37" s="23">
        <v>29</v>
      </c>
      <c r="AV37" s="50" t="s">
        <v>29</v>
      </c>
      <c r="AW37" s="48" t="s">
        <v>126</v>
      </c>
      <c r="AX37" s="48">
        <v>692</v>
      </c>
      <c r="AY37" s="48">
        <v>300</v>
      </c>
      <c r="AZ37" s="48">
        <v>13</v>
      </c>
      <c r="BA37" s="48">
        <v>20</v>
      </c>
      <c r="BB37" s="48">
        <v>18</v>
      </c>
      <c r="BC37" s="49">
        <v>207.54</v>
      </c>
      <c r="BD37" s="49">
        <v>162.9</v>
      </c>
      <c r="BF37" s="75"/>
    </row>
    <row r="38" spans="16:66" ht="25.5" customHeight="1">
      <c r="R38" s="45"/>
      <c r="S38" s="29"/>
      <c r="T38" s="29"/>
      <c r="U38" s="29"/>
      <c r="V38" s="29"/>
      <c r="W38" s="29"/>
      <c r="X38" s="29"/>
      <c r="Y38" s="46"/>
      <c r="Z38" s="46"/>
      <c r="AA38" s="2"/>
      <c r="AB38" s="45"/>
      <c r="AC38" s="29"/>
      <c r="AD38" s="29"/>
      <c r="AE38" s="29"/>
      <c r="AF38" s="29"/>
      <c r="AG38" s="29"/>
      <c r="AH38" s="29"/>
      <c r="AI38" s="46"/>
      <c r="AJ38" s="46"/>
      <c r="AK38" s="2"/>
      <c r="AL38" s="70"/>
      <c r="AM38" s="71"/>
      <c r="AN38" s="71"/>
      <c r="AO38" s="71"/>
      <c r="AP38" s="71"/>
      <c r="AQ38" s="71"/>
      <c r="AR38" s="71"/>
      <c r="AS38" s="72"/>
      <c r="AT38" s="72"/>
      <c r="AU38" s="23">
        <v>30</v>
      </c>
      <c r="AV38" s="50" t="s">
        <v>29</v>
      </c>
      <c r="AW38" s="48" t="s">
        <v>127</v>
      </c>
      <c r="AX38" s="48">
        <v>700</v>
      </c>
      <c r="AY38" s="48">
        <v>300</v>
      </c>
      <c r="AZ38" s="48">
        <v>13</v>
      </c>
      <c r="BA38" s="48">
        <v>24</v>
      </c>
      <c r="BB38" s="48">
        <v>18</v>
      </c>
      <c r="BC38" s="49">
        <v>231.54</v>
      </c>
      <c r="BD38" s="49">
        <v>181.8</v>
      </c>
      <c r="BF38" s="75"/>
    </row>
    <row r="39" spans="16:66" ht="25.5" customHeight="1">
      <c r="R39" s="45"/>
      <c r="S39" s="29"/>
      <c r="T39" s="29"/>
      <c r="U39" s="29"/>
      <c r="V39" s="29"/>
      <c r="W39" s="29"/>
      <c r="X39" s="29"/>
      <c r="Y39" s="46"/>
      <c r="Z39" s="46"/>
      <c r="AA39" s="2"/>
      <c r="AB39" s="45"/>
      <c r="AC39" s="29"/>
      <c r="AD39" s="29"/>
      <c r="AE39" s="29"/>
      <c r="AF39" s="29"/>
      <c r="AG39" s="29"/>
      <c r="AH39" s="29"/>
      <c r="AI39" s="46"/>
      <c r="AJ39" s="46"/>
      <c r="AK39" s="2"/>
      <c r="AL39" s="70"/>
      <c r="AM39" s="71"/>
      <c r="AN39" s="71"/>
      <c r="AO39" s="71"/>
      <c r="AP39" s="71"/>
      <c r="AQ39" s="71"/>
      <c r="AR39" s="71"/>
      <c r="AS39" s="72"/>
      <c r="AT39" s="72"/>
      <c r="AU39" s="23">
        <v>31</v>
      </c>
      <c r="AV39" s="50" t="s">
        <v>29</v>
      </c>
      <c r="AW39" s="48" t="s">
        <v>128</v>
      </c>
      <c r="AX39" s="48">
        <v>734</v>
      </c>
      <c r="AY39" s="48">
        <v>299</v>
      </c>
      <c r="AZ39" s="48">
        <v>12</v>
      </c>
      <c r="BA39" s="48">
        <v>16</v>
      </c>
      <c r="BB39" s="48">
        <v>18</v>
      </c>
      <c r="BC39" s="49">
        <v>182.7</v>
      </c>
      <c r="BD39" s="49">
        <v>143.4</v>
      </c>
      <c r="BF39" s="75"/>
    </row>
    <row r="40" spans="16:66" ht="25.5" customHeight="1">
      <c r="R40" s="45"/>
      <c r="S40" s="29"/>
      <c r="T40" s="29"/>
      <c r="U40" s="29"/>
      <c r="V40" s="29"/>
      <c r="W40" s="29"/>
      <c r="X40" s="29"/>
      <c r="Y40" s="46"/>
      <c r="Z40" s="46"/>
      <c r="AA40" s="2"/>
      <c r="AB40" s="45"/>
      <c r="AC40" s="29"/>
      <c r="AD40" s="29"/>
      <c r="AE40" s="29"/>
      <c r="AF40" s="29"/>
      <c r="AG40" s="29"/>
      <c r="AH40" s="29"/>
      <c r="AI40" s="46"/>
      <c r="AJ40" s="46"/>
      <c r="AK40" s="2"/>
      <c r="AL40" s="70"/>
      <c r="AM40" s="71"/>
      <c r="AN40" s="71"/>
      <c r="AO40" s="71"/>
      <c r="AP40" s="71"/>
      <c r="AQ40" s="71"/>
      <c r="AR40" s="71"/>
      <c r="AS40" s="72"/>
      <c r="AT40" s="72"/>
      <c r="AU40" s="23">
        <v>32</v>
      </c>
      <c r="AV40" s="50" t="s">
        <v>29</v>
      </c>
      <c r="AW40" s="48" t="s">
        <v>129</v>
      </c>
      <c r="AX40" s="48">
        <v>742</v>
      </c>
      <c r="AY40" s="48">
        <v>300</v>
      </c>
      <c r="AZ40" s="48">
        <v>13</v>
      </c>
      <c r="BA40" s="48">
        <v>20</v>
      </c>
      <c r="BB40" s="48">
        <v>18</v>
      </c>
      <c r="BC40" s="49">
        <v>214.04</v>
      </c>
      <c r="BD40" s="49">
        <v>168</v>
      </c>
      <c r="BF40" s="75"/>
    </row>
    <row r="41" spans="16:66" ht="25.5" customHeight="1">
      <c r="R41" s="45"/>
      <c r="S41" s="29"/>
      <c r="T41" s="29"/>
      <c r="U41" s="29"/>
      <c r="V41" s="29"/>
      <c r="W41" s="29"/>
      <c r="X41" s="29"/>
      <c r="Y41" s="46"/>
      <c r="Z41" s="46"/>
      <c r="AA41" s="2"/>
      <c r="AB41" s="45"/>
      <c r="AC41" s="29"/>
      <c r="AD41" s="29"/>
      <c r="AE41" s="29"/>
      <c r="AF41" s="29"/>
      <c r="AG41" s="29"/>
      <c r="AH41" s="29"/>
      <c r="AI41" s="46"/>
      <c r="AJ41" s="46"/>
      <c r="AK41" s="2"/>
      <c r="AL41" s="70"/>
      <c r="AM41" s="71"/>
      <c r="AN41" s="71"/>
      <c r="AO41" s="71"/>
      <c r="AP41" s="71"/>
      <c r="AQ41" s="71"/>
      <c r="AR41" s="71"/>
      <c r="AS41" s="72"/>
      <c r="AT41" s="72"/>
      <c r="AU41" s="23">
        <v>33</v>
      </c>
      <c r="AV41" s="50" t="s">
        <v>29</v>
      </c>
      <c r="AW41" s="48" t="s">
        <v>130</v>
      </c>
      <c r="AX41" s="73">
        <v>750</v>
      </c>
      <c r="AY41" s="73">
        <v>300</v>
      </c>
      <c r="AZ41" s="73">
        <v>13</v>
      </c>
      <c r="BA41" s="73">
        <v>24</v>
      </c>
      <c r="BB41" s="48">
        <v>18</v>
      </c>
      <c r="BC41" s="76">
        <v>238.04</v>
      </c>
      <c r="BD41" s="76">
        <v>186.9</v>
      </c>
      <c r="BF41" s="75"/>
    </row>
    <row r="42" spans="16:66" ht="25.5" customHeight="1">
      <c r="R42" s="45"/>
      <c r="S42" s="29"/>
      <c r="T42" s="29"/>
      <c r="U42" s="29"/>
      <c r="V42" s="29"/>
      <c r="W42" s="29"/>
      <c r="X42" s="29"/>
      <c r="Y42" s="46"/>
      <c r="Z42" s="46"/>
      <c r="AA42" s="2"/>
      <c r="AB42" s="45"/>
      <c r="AC42" s="29"/>
      <c r="AD42" s="29"/>
      <c r="AE42" s="29"/>
      <c r="AF42" s="29"/>
      <c r="AG42" s="29"/>
      <c r="AH42" s="29"/>
      <c r="AI42" s="46"/>
      <c r="AJ42" s="46"/>
      <c r="AK42" s="2"/>
      <c r="AL42" s="70"/>
      <c r="AM42" s="71"/>
      <c r="AN42" s="71"/>
      <c r="AO42" s="71"/>
      <c r="AP42" s="71"/>
      <c r="AQ42" s="71"/>
      <c r="AR42" s="71"/>
      <c r="AS42" s="72"/>
      <c r="AT42" s="72"/>
      <c r="AU42" s="23">
        <v>34</v>
      </c>
      <c r="AV42" s="50" t="s">
        <v>29</v>
      </c>
      <c r="AW42" s="48" t="s">
        <v>131</v>
      </c>
      <c r="AX42" s="73">
        <v>758</v>
      </c>
      <c r="AY42" s="73">
        <v>303</v>
      </c>
      <c r="AZ42" s="73">
        <v>16</v>
      </c>
      <c r="BA42" s="73">
        <v>28</v>
      </c>
      <c r="BB42" s="48">
        <v>18</v>
      </c>
      <c r="BC42" s="76">
        <v>284.77999999999997</v>
      </c>
      <c r="BD42" s="76">
        <v>223.6</v>
      </c>
      <c r="BF42" s="75"/>
    </row>
    <row r="43" spans="16:66" ht="25.5" customHeight="1">
      <c r="R43" s="45"/>
      <c r="S43" s="29"/>
      <c r="T43" s="29"/>
      <c r="U43" s="29"/>
      <c r="V43" s="29"/>
      <c r="W43" s="29"/>
      <c r="X43" s="29"/>
      <c r="Y43" s="46"/>
      <c r="Z43" s="46"/>
      <c r="AA43" s="2"/>
      <c r="AB43" s="45"/>
      <c r="AC43" s="29"/>
      <c r="AD43" s="29"/>
      <c r="AE43" s="29"/>
      <c r="AF43" s="29"/>
      <c r="AG43" s="29"/>
      <c r="AH43" s="29"/>
      <c r="AI43" s="46"/>
      <c r="AJ43" s="46"/>
      <c r="AK43" s="2"/>
      <c r="AL43" s="70"/>
      <c r="AM43" s="71"/>
      <c r="AN43" s="71"/>
      <c r="AO43" s="71"/>
      <c r="AP43" s="71"/>
      <c r="AQ43" s="71"/>
      <c r="AR43" s="71"/>
      <c r="AS43" s="72"/>
      <c r="AT43" s="72"/>
      <c r="AU43" s="23">
        <v>35</v>
      </c>
      <c r="AV43" s="50" t="s">
        <v>29</v>
      </c>
      <c r="AW43" s="48" t="s">
        <v>132</v>
      </c>
      <c r="AX43" s="73">
        <v>792</v>
      </c>
      <c r="AY43" s="73">
        <v>300</v>
      </c>
      <c r="AZ43" s="73">
        <v>14</v>
      </c>
      <c r="BA43" s="73">
        <v>22</v>
      </c>
      <c r="BB43" s="48">
        <v>18</v>
      </c>
      <c r="BC43" s="76">
        <v>239.5</v>
      </c>
      <c r="BD43" s="76">
        <v>188</v>
      </c>
      <c r="BF43" s="75"/>
    </row>
    <row r="44" spans="16:66" ht="25.5" customHeight="1">
      <c r="R44" s="45"/>
      <c r="S44" s="29"/>
      <c r="T44" s="29"/>
      <c r="U44" s="29"/>
      <c r="V44" s="29"/>
      <c r="W44" s="29"/>
      <c r="X44" s="29"/>
      <c r="Y44" s="46"/>
      <c r="Z44" s="46"/>
      <c r="AA44" s="2"/>
      <c r="AB44" s="45"/>
      <c r="AC44" s="29"/>
      <c r="AD44" s="29"/>
      <c r="AE44" s="29"/>
      <c r="AF44" s="29"/>
      <c r="AG44" s="29"/>
      <c r="AH44" s="29"/>
      <c r="AI44" s="46"/>
      <c r="AJ44" s="46"/>
      <c r="AK44" s="2"/>
      <c r="AL44" s="75"/>
      <c r="AU44" s="23">
        <v>36</v>
      </c>
      <c r="AV44" s="50" t="s">
        <v>29</v>
      </c>
      <c r="AW44" s="48" t="s">
        <v>133</v>
      </c>
      <c r="AX44" s="73">
        <v>800</v>
      </c>
      <c r="AY44" s="73">
        <v>300</v>
      </c>
      <c r="AZ44" s="73">
        <v>14</v>
      </c>
      <c r="BA44" s="73">
        <v>26</v>
      </c>
      <c r="BB44" s="48">
        <v>18</v>
      </c>
      <c r="BC44" s="76">
        <v>263.5</v>
      </c>
      <c r="BD44" s="76">
        <v>206.8</v>
      </c>
      <c r="BF44" s="75"/>
    </row>
    <row r="45" spans="16:66" ht="25.5" customHeight="1">
      <c r="R45" s="45"/>
      <c r="S45" s="29"/>
      <c r="T45" s="29"/>
      <c r="U45" s="29"/>
      <c r="V45" s="29"/>
      <c r="W45" s="29"/>
      <c r="X45" s="29"/>
      <c r="Y45" s="46"/>
      <c r="Z45" s="46"/>
      <c r="AA45" s="2"/>
      <c r="AB45" s="45"/>
      <c r="AC45" s="29"/>
      <c r="AD45" s="29"/>
      <c r="AE45" s="29"/>
      <c r="AF45" s="29"/>
      <c r="AG45" s="29"/>
      <c r="AH45" s="29"/>
      <c r="AI45" s="46"/>
      <c r="AJ45" s="46"/>
      <c r="AK45" s="2"/>
      <c r="AL45" s="75"/>
      <c r="AU45" s="23">
        <v>37</v>
      </c>
      <c r="AV45" s="50" t="s">
        <v>29</v>
      </c>
      <c r="AW45" s="48" t="s">
        <v>134</v>
      </c>
      <c r="AX45" s="73">
        <v>834</v>
      </c>
      <c r="AY45" s="73">
        <v>298</v>
      </c>
      <c r="AZ45" s="73">
        <v>14</v>
      </c>
      <c r="BA45" s="73">
        <v>19</v>
      </c>
      <c r="BB45" s="48">
        <v>18</v>
      </c>
      <c r="BC45" s="76">
        <v>227.46</v>
      </c>
      <c r="BD45" s="76">
        <v>178.6</v>
      </c>
      <c r="BF45" s="75"/>
    </row>
    <row r="46" spans="16:66" ht="25.5" customHeight="1">
      <c r="R46" s="45"/>
      <c r="S46" s="29"/>
      <c r="T46" s="29"/>
      <c r="U46" s="29"/>
      <c r="V46" s="29"/>
      <c r="W46" s="29"/>
      <c r="X46" s="29"/>
      <c r="Y46" s="46"/>
      <c r="Z46" s="46"/>
      <c r="AA46" s="2"/>
      <c r="AB46" s="45"/>
      <c r="AC46" s="29"/>
      <c r="AD46" s="29"/>
      <c r="AE46" s="29"/>
      <c r="AF46" s="29"/>
      <c r="AG46" s="29"/>
      <c r="AH46" s="29"/>
      <c r="AI46" s="46"/>
      <c r="AJ46" s="46"/>
      <c r="AK46" s="2"/>
      <c r="AL46" s="75"/>
      <c r="AU46" s="23">
        <v>38</v>
      </c>
      <c r="AV46" s="50" t="s">
        <v>29</v>
      </c>
      <c r="AW46" s="48" t="s">
        <v>135</v>
      </c>
      <c r="AX46" s="73">
        <v>842</v>
      </c>
      <c r="AY46" s="73">
        <v>299</v>
      </c>
      <c r="AZ46" s="73">
        <v>15</v>
      </c>
      <c r="BA46" s="73">
        <v>23</v>
      </c>
      <c r="BB46" s="48">
        <v>18</v>
      </c>
      <c r="BC46" s="76">
        <v>259.72000000000003</v>
      </c>
      <c r="BD46" s="76">
        <v>203.9</v>
      </c>
      <c r="BF46" s="75"/>
    </row>
    <row r="47" spans="16:66" ht="25.5" customHeight="1">
      <c r="R47" s="45"/>
      <c r="S47" s="29"/>
      <c r="T47" s="29"/>
      <c r="U47" s="29"/>
      <c r="V47" s="29"/>
      <c r="W47" s="29"/>
      <c r="X47" s="29"/>
      <c r="Y47" s="46"/>
      <c r="Z47" s="46"/>
      <c r="AA47" s="2"/>
      <c r="AB47" s="45"/>
      <c r="AC47" s="29"/>
      <c r="AD47" s="29"/>
      <c r="AE47" s="29"/>
      <c r="AF47" s="29"/>
      <c r="AG47" s="29"/>
      <c r="AH47" s="29"/>
      <c r="AI47" s="46"/>
      <c r="AJ47" s="46"/>
      <c r="AK47" s="2"/>
      <c r="AL47" s="75"/>
      <c r="AU47" s="23">
        <v>39</v>
      </c>
      <c r="AV47" s="50" t="s">
        <v>29</v>
      </c>
      <c r="AW47" s="48" t="s">
        <v>136</v>
      </c>
      <c r="AX47" s="73">
        <v>850</v>
      </c>
      <c r="AY47" s="73">
        <v>300</v>
      </c>
      <c r="AZ47" s="73">
        <v>16</v>
      </c>
      <c r="BA47" s="73">
        <v>27</v>
      </c>
      <c r="BB47" s="48">
        <v>18</v>
      </c>
      <c r="BC47" s="76">
        <v>292.14</v>
      </c>
      <c r="BD47" s="76">
        <v>229.3</v>
      </c>
      <c r="BF47" s="75"/>
    </row>
    <row r="48" spans="16:66" ht="25.5" customHeight="1">
      <c r="R48" s="45"/>
      <c r="S48" s="29"/>
      <c r="T48" s="29"/>
      <c r="U48" s="29"/>
      <c r="V48" s="29"/>
      <c r="W48" s="29"/>
      <c r="X48" s="29"/>
      <c r="Y48" s="46"/>
      <c r="Z48" s="46"/>
      <c r="AA48" s="2"/>
      <c r="AB48" s="45"/>
      <c r="AC48" s="29"/>
      <c r="AD48" s="29"/>
      <c r="AE48" s="29"/>
      <c r="AF48" s="29"/>
      <c r="AG48" s="29"/>
      <c r="AH48" s="29"/>
      <c r="AI48" s="46"/>
      <c r="AJ48" s="46"/>
      <c r="AK48" s="2"/>
      <c r="AL48" s="75"/>
      <c r="AU48" s="23">
        <v>40</v>
      </c>
      <c r="AV48" s="50" t="s">
        <v>29</v>
      </c>
      <c r="AW48" s="48" t="s">
        <v>137</v>
      </c>
      <c r="AX48" s="73">
        <v>858</v>
      </c>
      <c r="AY48" s="73">
        <v>301</v>
      </c>
      <c r="AZ48" s="73">
        <v>17</v>
      </c>
      <c r="BA48" s="73">
        <v>31</v>
      </c>
      <c r="BB48" s="48">
        <v>18</v>
      </c>
      <c r="BC48" s="76">
        <v>324.72000000000003</v>
      </c>
      <c r="BD48" s="76">
        <v>254.9</v>
      </c>
      <c r="BF48" s="75"/>
    </row>
    <row r="49" spans="18:58" ht="25.5" customHeight="1">
      <c r="R49" s="45"/>
      <c r="S49" s="29"/>
      <c r="T49" s="29"/>
      <c r="U49" s="29"/>
      <c r="V49" s="29"/>
      <c r="W49" s="29"/>
      <c r="X49" s="29"/>
      <c r="Y49" s="46"/>
      <c r="Z49" s="46"/>
      <c r="AA49" s="2"/>
      <c r="AB49" s="45"/>
      <c r="AC49" s="29"/>
      <c r="AD49" s="29"/>
      <c r="AE49" s="29"/>
      <c r="AF49" s="29"/>
      <c r="AG49" s="29"/>
      <c r="AH49" s="29"/>
      <c r="AI49" s="46"/>
      <c r="AJ49" s="46"/>
      <c r="AK49" s="2"/>
      <c r="AL49" s="75"/>
      <c r="AU49" s="23">
        <v>41</v>
      </c>
      <c r="AV49" s="50" t="s">
        <v>29</v>
      </c>
      <c r="AW49" s="48" t="s">
        <v>138</v>
      </c>
      <c r="AX49" s="73">
        <v>890</v>
      </c>
      <c r="AY49" s="73">
        <v>299</v>
      </c>
      <c r="AZ49" s="73">
        <v>15</v>
      </c>
      <c r="BA49" s="73">
        <v>23</v>
      </c>
      <c r="BB49" s="48">
        <v>18</v>
      </c>
      <c r="BC49" s="76">
        <v>266.92</v>
      </c>
      <c r="BD49" s="76">
        <v>209.5</v>
      </c>
      <c r="BF49" s="75"/>
    </row>
    <row r="50" spans="18:58" ht="25.5" customHeight="1">
      <c r="R50" s="45"/>
      <c r="S50" s="29"/>
      <c r="T50" s="29"/>
      <c r="U50" s="29"/>
      <c r="V50" s="29"/>
      <c r="W50" s="29"/>
      <c r="X50" s="29"/>
      <c r="Y50" s="46"/>
      <c r="Z50" s="46"/>
      <c r="AA50" s="2"/>
      <c r="AB50" s="45"/>
      <c r="AC50" s="29"/>
      <c r="AD50" s="29"/>
      <c r="AE50" s="29"/>
      <c r="AF50" s="29"/>
      <c r="AG50" s="29"/>
      <c r="AH50" s="29"/>
      <c r="AI50" s="46"/>
      <c r="AJ50" s="46"/>
      <c r="AK50" s="2"/>
      <c r="AL50" s="75"/>
      <c r="AU50" s="23">
        <v>42</v>
      </c>
      <c r="AV50" s="50" t="s">
        <v>29</v>
      </c>
      <c r="AW50" s="48" t="s">
        <v>139</v>
      </c>
      <c r="AX50" s="73">
        <v>900</v>
      </c>
      <c r="AY50" s="73">
        <v>300</v>
      </c>
      <c r="AZ50" s="73">
        <v>16</v>
      </c>
      <c r="BA50" s="73">
        <v>28</v>
      </c>
      <c r="BB50" s="48">
        <v>18</v>
      </c>
      <c r="BC50" s="76">
        <v>305.82</v>
      </c>
      <c r="BD50" s="76">
        <v>240.1</v>
      </c>
      <c r="BF50" s="75"/>
    </row>
    <row r="51" spans="18:58" ht="25.5" customHeight="1">
      <c r="R51" s="45"/>
      <c r="S51" s="29"/>
      <c r="T51" s="29"/>
      <c r="U51" s="29"/>
      <c r="V51" s="29"/>
      <c r="W51" s="29"/>
      <c r="X51" s="29"/>
      <c r="Y51" s="46"/>
      <c r="Z51" s="46"/>
      <c r="AA51" s="2"/>
      <c r="AB51" s="45"/>
      <c r="AC51" s="29"/>
      <c r="AD51" s="29"/>
      <c r="AE51" s="29"/>
      <c r="AF51" s="29"/>
      <c r="AG51" s="29"/>
      <c r="AH51" s="29"/>
      <c r="AI51" s="46"/>
      <c r="AJ51" s="46"/>
      <c r="AK51" s="2"/>
      <c r="AL51" s="75"/>
      <c r="AU51" s="23">
        <v>43</v>
      </c>
      <c r="AV51" s="50" t="s">
        <v>29</v>
      </c>
      <c r="AW51" s="48" t="s">
        <v>140</v>
      </c>
      <c r="AX51" s="73">
        <v>912</v>
      </c>
      <c r="AY51" s="73">
        <v>302</v>
      </c>
      <c r="AZ51" s="73">
        <v>18</v>
      </c>
      <c r="BA51" s="73">
        <v>34</v>
      </c>
      <c r="BB51" s="48">
        <v>18</v>
      </c>
      <c r="BC51" s="76">
        <v>360.06</v>
      </c>
      <c r="BD51" s="76">
        <v>282.60000000000002</v>
      </c>
      <c r="BF51" s="75"/>
    </row>
    <row r="52" spans="18:58" ht="25.5" customHeight="1">
      <c r="R52" s="45"/>
      <c r="S52" s="29"/>
      <c r="T52" s="29"/>
      <c r="U52" s="29"/>
      <c r="V52" s="29"/>
      <c r="W52" s="29"/>
      <c r="X52" s="29"/>
      <c r="Y52" s="46"/>
      <c r="Z52" s="46"/>
      <c r="AA52" s="2"/>
      <c r="AB52" s="45"/>
      <c r="AC52" s="29"/>
      <c r="AD52" s="29"/>
      <c r="AE52" s="29"/>
      <c r="AF52" s="29"/>
      <c r="AG52" s="29"/>
      <c r="AH52" s="29"/>
      <c r="AI52" s="46"/>
      <c r="AJ52" s="46"/>
      <c r="AK52" s="2"/>
      <c r="AL52" s="75"/>
      <c r="AU52" s="23">
        <v>44</v>
      </c>
      <c r="AV52" s="50" t="s">
        <v>29</v>
      </c>
      <c r="AW52" s="48" t="s">
        <v>141</v>
      </c>
      <c r="AX52" s="73">
        <v>970</v>
      </c>
      <c r="AY52" s="73">
        <v>297</v>
      </c>
      <c r="AZ52" s="73">
        <v>16</v>
      </c>
      <c r="BA52" s="73">
        <v>21</v>
      </c>
      <c r="BB52" s="48">
        <v>18</v>
      </c>
      <c r="BC52" s="76">
        <v>276</v>
      </c>
      <c r="BD52" s="76">
        <v>216.7</v>
      </c>
      <c r="BF52" s="75"/>
    </row>
    <row r="53" spans="18:58" ht="25.5" customHeight="1">
      <c r="R53" s="77"/>
      <c r="AB53" s="75"/>
      <c r="AL53" s="75"/>
      <c r="AU53" s="23">
        <v>45</v>
      </c>
      <c r="AV53" s="50" t="s">
        <v>29</v>
      </c>
      <c r="AW53" s="48" t="s">
        <v>142</v>
      </c>
      <c r="AX53" s="73">
        <v>980</v>
      </c>
      <c r="AY53" s="73">
        <v>298</v>
      </c>
      <c r="AZ53" s="73">
        <v>17</v>
      </c>
      <c r="BA53" s="73">
        <v>26</v>
      </c>
      <c r="BB53" s="48">
        <v>18</v>
      </c>
      <c r="BC53" s="76">
        <v>315.5</v>
      </c>
      <c r="BD53" s="76">
        <v>247.7</v>
      </c>
    </row>
    <row r="54" spans="18:58" ht="25.5" customHeight="1">
      <c r="R54" s="77"/>
      <c r="AB54" s="75"/>
      <c r="AL54" s="75"/>
      <c r="AU54" s="23">
        <v>46</v>
      </c>
      <c r="AV54" s="50" t="s">
        <v>29</v>
      </c>
      <c r="AW54" s="48" t="s">
        <v>143</v>
      </c>
      <c r="AX54" s="73">
        <v>990</v>
      </c>
      <c r="AY54" s="73">
        <v>298</v>
      </c>
      <c r="AZ54" s="73">
        <v>17</v>
      </c>
      <c r="BA54" s="73">
        <v>31</v>
      </c>
      <c r="BB54" s="48">
        <v>18</v>
      </c>
      <c r="BC54" s="76">
        <v>345.3</v>
      </c>
      <c r="BD54" s="76">
        <v>271.10000000000002</v>
      </c>
    </row>
    <row r="55" spans="18:58" ht="25.5" customHeight="1">
      <c r="R55" s="77"/>
      <c r="AB55" s="75"/>
      <c r="AL55" s="75"/>
      <c r="AU55" s="23">
        <v>47</v>
      </c>
      <c r="AV55" s="50" t="s">
        <v>29</v>
      </c>
      <c r="AW55" s="48" t="s">
        <v>144</v>
      </c>
      <c r="AX55" s="73">
        <v>1000</v>
      </c>
      <c r="AY55" s="73">
        <v>300</v>
      </c>
      <c r="AZ55" s="73">
        <v>19</v>
      </c>
      <c r="BA55" s="73">
        <v>36</v>
      </c>
      <c r="BB55" s="48">
        <v>18</v>
      </c>
      <c r="BC55" s="76">
        <v>395.1</v>
      </c>
      <c r="BD55" s="76">
        <v>310.2</v>
      </c>
    </row>
    <row r="56" spans="18:58" ht="25.5" customHeight="1">
      <c r="R56" s="77"/>
      <c r="AB56" s="75"/>
      <c r="AL56" s="75"/>
      <c r="AU56" s="23">
        <v>48</v>
      </c>
      <c r="AV56" s="50" t="s">
        <v>29</v>
      </c>
      <c r="AW56" s="48" t="s">
        <v>145</v>
      </c>
      <c r="AX56" s="73">
        <v>1008</v>
      </c>
      <c r="AY56" s="73">
        <v>302</v>
      </c>
      <c r="AZ56" s="73">
        <v>21</v>
      </c>
      <c r="BA56" s="73">
        <v>40</v>
      </c>
      <c r="BB56" s="48">
        <v>18</v>
      </c>
      <c r="BC56" s="76">
        <v>439.26</v>
      </c>
      <c r="BD56" s="76">
        <v>344.8</v>
      </c>
    </row>
    <row r="57" spans="18:58" ht="25.5" customHeight="1">
      <c r="R57" s="77"/>
      <c r="AB57" s="75"/>
      <c r="AL57" s="75"/>
      <c r="AV57" s="75"/>
    </row>
    <row r="58" spans="18:58" ht="25.5" customHeight="1">
      <c r="R58" s="77"/>
      <c r="AB58" s="75"/>
      <c r="AL58" s="75"/>
      <c r="AV58" s="75"/>
    </row>
    <row r="59" spans="18:58" ht="25.5" customHeight="1">
      <c r="R59" s="77"/>
      <c r="AB59" s="75"/>
      <c r="AL59" s="75"/>
      <c r="AV59" s="75"/>
    </row>
    <row r="60" spans="18:58" ht="25.5" customHeight="1">
      <c r="R60" s="77"/>
      <c r="AB60" s="75"/>
      <c r="AL60" s="75"/>
      <c r="AV60" s="75"/>
    </row>
    <row r="61" spans="18:58" ht="25.5" customHeight="1">
      <c r="R61" s="77"/>
      <c r="AB61" s="75"/>
      <c r="AL61" s="75"/>
      <c r="AV61" s="75"/>
    </row>
    <row r="62" spans="18:58" ht="25.5" customHeight="1">
      <c r="R62" s="77"/>
      <c r="AB62" s="75"/>
      <c r="AL62" s="75"/>
      <c r="AV62" s="75"/>
    </row>
    <row r="63" spans="18:58" ht="25.5" customHeight="1">
      <c r="R63" s="77"/>
      <c r="AB63" s="75"/>
      <c r="AL63" s="75"/>
      <c r="AV63" s="75"/>
    </row>
    <row r="64" spans="18:58" ht="25.5" customHeight="1">
      <c r="R64" s="77"/>
      <c r="AB64" s="75"/>
      <c r="AL64" s="75"/>
      <c r="AV64" s="75"/>
    </row>
    <row r="65" spans="18:48" ht="25.5" customHeight="1">
      <c r="R65" s="77"/>
      <c r="AB65" s="75"/>
      <c r="AL65" s="75"/>
      <c r="AV65" s="75"/>
    </row>
    <row r="66" spans="18:48" ht="25.5" customHeight="1">
      <c r="R66" s="77"/>
      <c r="AB66" s="75"/>
      <c r="AL66" s="75"/>
    </row>
    <row r="67" spans="18:48" ht="25.5" customHeight="1">
      <c r="R67" s="77"/>
      <c r="AB67" s="75"/>
      <c r="AL67" s="75"/>
    </row>
    <row r="68" spans="18:48" ht="25.5" customHeight="1">
      <c r="R68" s="77"/>
      <c r="AB68" s="75"/>
      <c r="AL68" s="75"/>
    </row>
    <row r="69" spans="18:48" ht="15.75" customHeight="1">
      <c r="R69" s="77"/>
      <c r="AB69" s="75"/>
    </row>
    <row r="70" spans="18:48" ht="15.75" customHeight="1">
      <c r="R70" s="77"/>
      <c r="AB70" s="75"/>
    </row>
    <row r="71" spans="18:48" ht="15.75" customHeight="1">
      <c r="R71" s="77"/>
      <c r="AB71" s="75"/>
    </row>
    <row r="72" spans="18:48" ht="15.75" customHeight="1">
      <c r="R72" s="77"/>
      <c r="AB72" s="75"/>
    </row>
    <row r="73" spans="18:48" ht="15.75" customHeight="1">
      <c r="R73" s="77"/>
      <c r="AB73" s="75"/>
    </row>
    <row r="74" spans="18:48" ht="15.75" customHeight="1">
      <c r="R74" s="77"/>
      <c r="AB74" s="75"/>
    </row>
    <row r="75" spans="18:48" ht="15.75" customHeight="1">
      <c r="R75" s="77"/>
      <c r="AB75" s="75"/>
    </row>
    <row r="76" spans="18:48" ht="15.75" customHeight="1">
      <c r="R76" s="77"/>
      <c r="AB76" s="75"/>
    </row>
    <row r="77" spans="18:48" ht="15.75" customHeight="1">
      <c r="R77" s="77"/>
      <c r="AB77" s="75"/>
    </row>
    <row r="78" spans="18:48" ht="15.75" customHeight="1"/>
    <row r="79" spans="18:48" ht="15.75" customHeight="1"/>
    <row r="80" spans="18:48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</sheetData>
  <mergeCells count="62">
    <mergeCell ref="C5:C6"/>
    <mergeCell ref="D5:D6"/>
    <mergeCell ref="E5:I5"/>
    <mergeCell ref="J5:J6"/>
    <mergeCell ref="AV3:BD3"/>
    <mergeCell ref="BF3:BN3"/>
    <mergeCell ref="AI7:AI8"/>
    <mergeCell ref="AJ7:AJ8"/>
    <mergeCell ref="AL6:AL8"/>
    <mergeCell ref="AM7:AM8"/>
    <mergeCell ref="AN7:AR7"/>
    <mergeCell ref="BM7:BM8"/>
    <mergeCell ref="BN7:BN8"/>
    <mergeCell ref="AT7:AT8"/>
    <mergeCell ref="BH7:BL7"/>
    <mergeCell ref="BF6:BF8"/>
    <mergeCell ref="N9:O9"/>
    <mergeCell ref="E3:F3"/>
    <mergeCell ref="AB3:AJ3"/>
    <mergeCell ref="AL3:AT3"/>
    <mergeCell ref="L5:L6"/>
    <mergeCell ref="M5:M6"/>
    <mergeCell ref="N5:O5"/>
    <mergeCell ref="K5:K6"/>
    <mergeCell ref="R6:R8"/>
    <mergeCell ref="Y7:Y8"/>
    <mergeCell ref="Z7:Z8"/>
    <mergeCell ref="AC7:AC8"/>
    <mergeCell ref="AD7:AH7"/>
    <mergeCell ref="AB6:AB8"/>
    <mergeCell ref="S7:S8"/>
    <mergeCell ref="T7:X7"/>
    <mergeCell ref="BD7:BD8"/>
    <mergeCell ref="BG7:BG8"/>
    <mergeCell ref="AS7:AS8"/>
    <mergeCell ref="AW7:AW8"/>
    <mergeCell ref="AX7:BB7"/>
    <mergeCell ref="AV6:AV8"/>
    <mergeCell ref="BC7:BC8"/>
    <mergeCell ref="C9:C10"/>
    <mergeCell ref="D9:D10"/>
    <mergeCell ref="E9:I9"/>
    <mergeCell ref="J9:J10"/>
    <mergeCell ref="M9:M10"/>
    <mergeCell ref="K9:K10"/>
    <mergeCell ref="L9:L10"/>
    <mergeCell ref="C13:C14"/>
    <mergeCell ref="D13:D14"/>
    <mergeCell ref="E13:I13"/>
    <mergeCell ref="J13:J14"/>
    <mergeCell ref="K13:K14"/>
    <mergeCell ref="L13:L14"/>
    <mergeCell ref="M13:M14"/>
    <mergeCell ref="N13:O13"/>
    <mergeCell ref="M17:M18"/>
    <mergeCell ref="N17:O17"/>
    <mergeCell ref="L17:L18"/>
    <mergeCell ref="C17:C18"/>
    <mergeCell ref="D17:D18"/>
    <mergeCell ref="E17:I17"/>
    <mergeCell ref="J17:J18"/>
    <mergeCell ref="K17:K18"/>
  </mergeCells>
  <phoneticPr fontId="3" type="noConversion"/>
  <pageMargins left="0.75" right="0.75" top="1" bottom="1" header="0.5" footer="0.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19050</xdr:colOff>
                    <xdr:row>6</xdr:row>
                    <xdr:rowOff>19050</xdr:rowOff>
                  </from>
                  <to>
                    <xdr:col>3</xdr:col>
                    <xdr:colOff>1266825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3</xdr:col>
                    <xdr:colOff>19050</xdr:colOff>
                    <xdr:row>18</xdr:row>
                    <xdr:rowOff>19050</xdr:rowOff>
                  </from>
                  <to>
                    <xdr:col>3</xdr:col>
                    <xdr:colOff>1266825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3</xdr:col>
                    <xdr:colOff>19050</xdr:colOff>
                    <xdr:row>10</xdr:row>
                    <xdr:rowOff>19050</xdr:rowOff>
                  </from>
                  <to>
                    <xdr:col>3</xdr:col>
                    <xdr:colOff>1266825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Drop Down 5">
              <controlPr defaultSize="0" autoLine="0" autoPict="0">
                <anchor moveWithCells="1">
                  <from>
                    <xdr:col>3</xdr:col>
                    <xdr:colOff>19050</xdr:colOff>
                    <xdr:row>14</xdr:row>
                    <xdr:rowOff>19050</xdr:rowOff>
                  </from>
                  <to>
                    <xdr:col>3</xdr:col>
                    <xdr:colOff>1266825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Option Button 7">
              <controlPr defaultSize="0" autoFill="0" autoLine="0" autoPict="0">
                <anchor moveWithCells="1" sizeWithCells="1">
                  <from>
                    <xdr:col>13</xdr:col>
                    <xdr:colOff>161925</xdr:colOff>
                    <xdr:row>1</xdr:row>
                    <xdr:rowOff>676275</xdr:rowOff>
                  </from>
                  <to>
                    <xdr:col>13</xdr:col>
                    <xdr:colOff>1028700</xdr:colOff>
                    <xdr:row>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Option Button 9">
              <controlPr defaultSize="0" autoFill="0" autoLine="0" autoPict="0">
                <anchor moveWithCells="1" sizeWithCells="1">
                  <from>
                    <xdr:col>14</xdr:col>
                    <xdr:colOff>19050</xdr:colOff>
                    <xdr:row>1</xdr:row>
                    <xdr:rowOff>676275</xdr:rowOff>
                  </from>
                  <to>
                    <xdr:col>14</xdr:col>
                    <xdr:colOff>885825</xdr:colOff>
                    <xdr:row>2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indexed="10"/>
  </sheetPr>
  <dimension ref="B1:BP92"/>
  <sheetViews>
    <sheetView showGridLines="0" showRowColHeaders="0" zoomScaleNormal="100" workbookViewId="0">
      <pane xSplit="24" ySplit="29" topLeftCell="BY33" activePane="bottomRight" state="frozen"/>
      <selection activeCell="E9" sqref="E9"/>
      <selection pane="topRight" activeCell="E9" sqref="E9"/>
      <selection pane="bottomLeft" activeCell="E9" sqref="E9"/>
      <selection pane="bottomRight" activeCell="E9" sqref="E9:I9"/>
    </sheetView>
  </sheetViews>
  <sheetFormatPr defaultRowHeight="14.25"/>
  <cols>
    <col min="1" max="1" width="3.125" style="1" customWidth="1"/>
    <col min="2" max="2" width="2.125" style="1" customWidth="1"/>
    <col min="3" max="3" width="7.5" style="1" customWidth="1"/>
    <col min="4" max="4" width="16.875" style="1" customWidth="1"/>
    <col min="5" max="9" width="6.25" style="1" customWidth="1"/>
    <col min="10" max="12" width="8" style="1" customWidth="1"/>
    <col min="13" max="13" width="13.25" style="1" customWidth="1"/>
    <col min="14" max="14" width="15" style="1" customWidth="1"/>
    <col min="15" max="15" width="13.25" style="1" customWidth="1"/>
    <col min="16" max="16" width="10.25" style="1" customWidth="1"/>
    <col min="17" max="17" width="8" style="2" customWidth="1"/>
    <col min="18" max="23" width="31.25" style="2" customWidth="1"/>
    <col min="24" max="25" width="8" style="2" customWidth="1"/>
    <col min="26" max="26" width="1.625" style="2" hidden="1" customWidth="1"/>
    <col min="27" max="27" width="3.5" style="1" hidden="1" customWidth="1"/>
    <col min="28" max="28" width="4.5" style="1" hidden="1" customWidth="1"/>
    <col min="29" max="29" width="15.375" style="1" hidden="1" customWidth="1"/>
    <col min="30" max="36" width="0" style="1" hidden="1" customWidth="1"/>
    <col min="37" max="37" width="3.5" style="1" hidden="1" customWidth="1"/>
    <col min="38" max="38" width="4.5" style="1" hidden="1" customWidth="1"/>
    <col min="39" max="39" width="15.375" style="1" hidden="1" customWidth="1"/>
    <col min="40" max="46" width="0" style="1" hidden="1" customWidth="1"/>
    <col min="47" max="47" width="3.5" style="1" hidden="1" customWidth="1"/>
    <col min="48" max="48" width="4.5" style="1" hidden="1" customWidth="1"/>
    <col min="49" max="49" width="15.375" style="1" hidden="1" customWidth="1"/>
    <col min="50" max="56" width="0" style="1" hidden="1" customWidth="1"/>
    <col min="57" max="68" width="2.125" style="1" hidden="1" customWidth="1"/>
    <col min="69" max="79" width="0" style="1" hidden="1" customWidth="1"/>
    <col min="80" max="16384" width="9" style="1"/>
  </cols>
  <sheetData>
    <row r="1" spans="2:56" ht="52.5" customHeight="1" thickBot="1">
      <c r="E1" s="78"/>
      <c r="R1" s="3"/>
      <c r="S1" s="3"/>
      <c r="T1" s="3"/>
      <c r="U1" s="3"/>
      <c r="V1" s="3"/>
      <c r="W1" s="3"/>
      <c r="X1" s="3"/>
      <c r="Y1" s="3"/>
      <c r="Z1" s="3"/>
      <c r="AA1" s="4">
        <v>1</v>
      </c>
      <c r="AB1" s="5"/>
      <c r="AC1" s="5"/>
      <c r="AD1" s="5"/>
      <c r="AE1" s="5"/>
      <c r="AF1" s="5"/>
      <c r="AG1" s="5"/>
      <c r="AH1" s="5"/>
      <c r="AI1" s="5"/>
      <c r="AJ1" s="5"/>
      <c r="AL1" s="5"/>
      <c r="AM1" s="5"/>
      <c r="AN1" s="5"/>
      <c r="AO1" s="5"/>
      <c r="AP1" s="5"/>
      <c r="AQ1" s="5"/>
      <c r="AR1" s="5"/>
      <c r="AS1" s="5"/>
      <c r="AT1" s="5"/>
      <c r="AV1" s="5"/>
      <c r="AW1" s="5"/>
      <c r="AX1" s="5"/>
      <c r="AY1" s="5"/>
      <c r="AZ1" s="5"/>
      <c r="BA1" s="5"/>
      <c r="BB1" s="5"/>
      <c r="BC1" s="5"/>
      <c r="BD1" s="5"/>
    </row>
    <row r="2" spans="2:56" ht="63.75" customHeight="1">
      <c r="B2" s="6"/>
      <c r="C2" s="7"/>
      <c r="D2" s="7"/>
      <c r="E2" s="7"/>
      <c r="F2" s="7"/>
      <c r="G2" s="8"/>
      <c r="H2" s="8"/>
      <c r="I2" s="8"/>
      <c r="J2" s="8"/>
      <c r="K2" s="8"/>
      <c r="L2" s="8"/>
      <c r="M2" s="8"/>
      <c r="N2" s="8"/>
      <c r="O2" s="8"/>
      <c r="P2" s="9"/>
      <c r="Q2" s="10"/>
      <c r="R2" s="10"/>
      <c r="S2" s="10"/>
      <c r="T2" s="10"/>
      <c r="U2" s="10"/>
      <c r="V2" s="10"/>
      <c r="W2" s="10"/>
      <c r="X2" s="10"/>
      <c r="Y2" s="10"/>
      <c r="Z2" s="10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</row>
    <row r="3" spans="2:56" s="18" customFormat="1" ht="21" customHeight="1">
      <c r="B3" s="12"/>
      <c r="C3" s="224"/>
      <c r="D3" s="14" t="s">
        <v>146</v>
      </c>
      <c r="E3" s="481">
        <v>5000</v>
      </c>
      <c r="F3" s="482"/>
      <c r="G3" s="15" t="s">
        <v>147</v>
      </c>
      <c r="H3" s="16"/>
      <c r="I3" s="16"/>
      <c r="J3" s="16"/>
      <c r="K3" s="16"/>
      <c r="L3" s="16"/>
      <c r="M3" s="16"/>
      <c r="N3" s="16"/>
      <c r="O3" s="16"/>
      <c r="P3" s="17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478" t="s">
        <v>148</v>
      </c>
      <c r="AC3" s="478"/>
      <c r="AD3" s="478"/>
      <c r="AE3" s="478"/>
      <c r="AF3" s="478"/>
      <c r="AG3" s="478"/>
      <c r="AH3" s="478"/>
      <c r="AI3" s="478"/>
      <c r="AJ3" s="478"/>
      <c r="AK3" s="10"/>
      <c r="AL3" s="478" t="s">
        <v>149</v>
      </c>
      <c r="AM3" s="478"/>
      <c r="AN3" s="478"/>
      <c r="AO3" s="478"/>
      <c r="AP3" s="478"/>
      <c r="AQ3" s="478"/>
      <c r="AR3" s="478"/>
      <c r="AS3" s="478"/>
      <c r="AT3" s="478"/>
      <c r="AU3" s="10"/>
      <c r="AV3" s="478" t="s">
        <v>150</v>
      </c>
      <c r="AW3" s="478"/>
      <c r="AX3" s="478"/>
      <c r="AY3" s="478"/>
      <c r="AZ3" s="478"/>
      <c r="BA3" s="478"/>
      <c r="BB3" s="478"/>
      <c r="BC3" s="478"/>
      <c r="BD3" s="478"/>
    </row>
    <row r="4" spans="2:56" ht="11.25" customHeight="1">
      <c r="B4" s="19"/>
      <c r="C4" s="20"/>
      <c r="D4" s="20"/>
      <c r="E4" s="20"/>
      <c r="F4" s="20"/>
      <c r="G4" s="16"/>
      <c r="H4" s="16"/>
      <c r="I4" s="16"/>
      <c r="J4" s="16"/>
      <c r="K4" s="16"/>
      <c r="L4" s="16"/>
      <c r="M4" s="16"/>
      <c r="N4" s="16"/>
      <c r="O4" s="16"/>
      <c r="P4" s="17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</row>
    <row r="5" spans="2:56" ht="14.25" customHeight="1">
      <c r="B5" s="19"/>
      <c r="C5" s="461"/>
      <c r="D5" s="480" t="s">
        <v>148</v>
      </c>
      <c r="E5" s="464" t="s">
        <v>151</v>
      </c>
      <c r="F5" s="464"/>
      <c r="G5" s="464"/>
      <c r="H5" s="464"/>
      <c r="I5" s="464"/>
      <c r="J5" s="464" t="s">
        <v>152</v>
      </c>
      <c r="K5" s="464" t="s">
        <v>153</v>
      </c>
      <c r="L5" s="464" t="s">
        <v>154</v>
      </c>
      <c r="M5" s="465" t="str">
        <f>IF($AA$1=1,"数量(m)","重量(t)")</f>
        <v>数量(m)</v>
      </c>
      <c r="N5" s="467" t="s">
        <v>155</v>
      </c>
      <c r="O5" s="468"/>
      <c r="P5" s="21"/>
      <c r="R5" s="22"/>
      <c r="S5" s="22"/>
      <c r="T5" s="22"/>
      <c r="U5" s="22"/>
      <c r="V5" s="22"/>
      <c r="W5" s="22"/>
      <c r="X5" s="22"/>
      <c r="Y5" s="22"/>
      <c r="Z5" s="22"/>
      <c r="AA5" s="23"/>
      <c r="AB5" s="24">
        <v>16</v>
      </c>
      <c r="AC5" s="25"/>
      <c r="AD5" s="25"/>
      <c r="AE5" s="25"/>
      <c r="AF5" s="25"/>
      <c r="AG5" s="25"/>
      <c r="AH5" s="25"/>
      <c r="AI5" s="25"/>
      <c r="AJ5" s="25"/>
      <c r="AK5" s="23"/>
      <c r="AL5" s="24">
        <v>12</v>
      </c>
      <c r="AM5" s="25"/>
      <c r="AN5" s="25"/>
      <c r="AO5" s="25"/>
      <c r="AP5" s="25"/>
      <c r="AQ5" s="25"/>
      <c r="AR5" s="25"/>
      <c r="AS5" s="25"/>
      <c r="AT5" s="25"/>
      <c r="AU5" s="23"/>
      <c r="AV5" s="24">
        <v>27</v>
      </c>
      <c r="AW5" s="25"/>
      <c r="AX5" s="25"/>
      <c r="AY5" s="25"/>
      <c r="AZ5" s="25"/>
      <c r="BA5" s="25"/>
      <c r="BB5" s="25"/>
      <c r="BC5" s="25"/>
      <c r="BD5" s="25"/>
    </row>
    <row r="6" spans="2:56">
      <c r="B6" s="19"/>
      <c r="C6" s="461"/>
      <c r="D6" s="480"/>
      <c r="E6" s="26" t="s">
        <v>156</v>
      </c>
      <c r="F6" s="26" t="s">
        <v>12</v>
      </c>
      <c r="G6" s="26" t="s">
        <v>157</v>
      </c>
      <c r="H6" s="26" t="s">
        <v>158</v>
      </c>
      <c r="I6" s="26" t="s">
        <v>15</v>
      </c>
      <c r="J6" s="464"/>
      <c r="K6" s="464"/>
      <c r="L6" s="464"/>
      <c r="M6" s="466"/>
      <c r="N6" s="27" t="str">
        <f>IF($AA$1=1,"重量(t)","长度(m)")</f>
        <v>重量(t)</v>
      </c>
      <c r="O6" s="28" t="s">
        <v>159</v>
      </c>
      <c r="P6" s="21"/>
      <c r="R6" s="479"/>
      <c r="S6" s="29"/>
      <c r="T6" s="29"/>
      <c r="U6" s="29"/>
      <c r="V6" s="29"/>
      <c r="W6" s="29"/>
      <c r="X6" s="29"/>
      <c r="Y6" s="29"/>
      <c r="Z6" s="29"/>
      <c r="AA6" s="23"/>
      <c r="AB6" s="475" t="s">
        <v>17</v>
      </c>
      <c r="AC6" s="30"/>
      <c r="AD6" s="30"/>
      <c r="AE6" s="30"/>
      <c r="AF6" s="30"/>
      <c r="AG6" s="30"/>
      <c r="AH6" s="30"/>
      <c r="AI6" s="30"/>
      <c r="AJ6" s="30"/>
      <c r="AK6" s="23"/>
      <c r="AL6" s="475" t="s">
        <v>17</v>
      </c>
      <c r="AM6" s="30"/>
      <c r="AN6" s="30"/>
      <c r="AO6" s="30"/>
      <c r="AP6" s="30"/>
      <c r="AQ6" s="30"/>
      <c r="AR6" s="30"/>
      <c r="AS6" s="30"/>
      <c r="AT6" s="30"/>
      <c r="AU6" s="23"/>
      <c r="AV6" s="475" t="s">
        <v>17</v>
      </c>
      <c r="AW6" s="30"/>
      <c r="AX6" s="30"/>
      <c r="AY6" s="30"/>
      <c r="AZ6" s="30"/>
      <c r="BA6" s="30"/>
      <c r="BB6" s="30"/>
      <c r="BC6" s="30"/>
      <c r="BD6" s="30"/>
    </row>
    <row r="7" spans="2:56" ht="24" customHeight="1">
      <c r="B7" s="19"/>
      <c r="C7" s="31"/>
      <c r="D7" s="32"/>
      <c r="E7" s="225">
        <f>VLOOKUP($AB$5,$AA$9:$AJ$27,4,FALSE)</f>
        <v>200</v>
      </c>
      <c r="F7" s="225">
        <f>VLOOKUP($AB$5,$AA$9:$AJ$27,5,FALSE)</f>
        <v>400</v>
      </c>
      <c r="G7" s="225">
        <f>VLOOKUP($AB$5,$AA$9:$AJ$27,6,FALSE)</f>
        <v>13</v>
      </c>
      <c r="H7" s="225">
        <f>VLOOKUP($AB$5,$AA$9:$AJ$27,7,FALSE)</f>
        <v>21</v>
      </c>
      <c r="I7" s="225">
        <f>VLOOKUP($AB$5,$AA$9:$AJ$27,8,FALSE)</f>
        <v>22</v>
      </c>
      <c r="J7" s="226">
        <f>VLOOKUP($AB$5,$AA$9:$AJ$27,9,FALSE)</f>
        <v>109.35</v>
      </c>
      <c r="K7" s="226">
        <f>VLOOKUP($AB$5,$AA$9:$AJ$27,10,FALSE)</f>
        <v>85.8</v>
      </c>
      <c r="L7" s="227">
        <f>1000/K7</f>
        <v>11.655011655011656</v>
      </c>
      <c r="M7" s="228">
        <v>1</v>
      </c>
      <c r="N7" s="229">
        <f>IF($AA$1=1,M7*K7/1000,M7*L7)</f>
        <v>8.5800000000000001E-2</v>
      </c>
      <c r="O7" s="230">
        <f>IF($AA$1=1,N7*$E$3,M7*$E$3)</f>
        <v>429</v>
      </c>
      <c r="P7" s="21"/>
      <c r="R7" s="479"/>
      <c r="S7" s="479"/>
      <c r="T7" s="479"/>
      <c r="U7" s="479"/>
      <c r="V7" s="479"/>
      <c r="W7" s="479"/>
      <c r="X7" s="479"/>
      <c r="Y7" s="479"/>
      <c r="Z7" s="479"/>
      <c r="AA7" s="23"/>
      <c r="AB7" s="475"/>
      <c r="AC7" s="470" t="s">
        <v>160</v>
      </c>
      <c r="AD7" s="472" t="s">
        <v>19</v>
      </c>
      <c r="AE7" s="473"/>
      <c r="AF7" s="473"/>
      <c r="AG7" s="473"/>
      <c r="AH7" s="474"/>
      <c r="AI7" s="470" t="s">
        <v>20</v>
      </c>
      <c r="AJ7" s="470" t="s">
        <v>21</v>
      </c>
      <c r="AK7" s="23"/>
      <c r="AL7" s="475"/>
      <c r="AM7" s="470" t="s">
        <v>160</v>
      </c>
      <c r="AN7" s="472" t="s">
        <v>19</v>
      </c>
      <c r="AO7" s="473"/>
      <c r="AP7" s="473"/>
      <c r="AQ7" s="473"/>
      <c r="AR7" s="474"/>
      <c r="AS7" s="470" t="s">
        <v>20</v>
      </c>
      <c r="AT7" s="470" t="s">
        <v>21</v>
      </c>
      <c r="AU7" s="23"/>
      <c r="AV7" s="475"/>
      <c r="AW7" s="470" t="s">
        <v>161</v>
      </c>
      <c r="AX7" s="472" t="s">
        <v>19</v>
      </c>
      <c r="AY7" s="473"/>
      <c r="AZ7" s="473"/>
      <c r="BA7" s="473"/>
      <c r="BB7" s="474"/>
      <c r="BC7" s="470" t="s">
        <v>20</v>
      </c>
      <c r="BD7" s="470" t="s">
        <v>21</v>
      </c>
    </row>
    <row r="8" spans="2:56" ht="18.75" customHeight="1">
      <c r="B8" s="19"/>
      <c r="C8" s="20"/>
      <c r="D8" s="20"/>
      <c r="E8" s="20"/>
      <c r="F8" s="20"/>
      <c r="G8" s="20"/>
      <c r="H8" s="20"/>
      <c r="I8" s="20"/>
      <c r="J8" s="20"/>
      <c r="K8" s="20"/>
      <c r="L8" s="40"/>
      <c r="M8" s="20"/>
      <c r="N8" s="41"/>
      <c r="O8" s="41"/>
      <c r="P8" s="21"/>
      <c r="R8" s="479"/>
      <c r="S8" s="479"/>
      <c r="T8" s="42"/>
      <c r="U8" s="42"/>
      <c r="V8" s="42"/>
      <c r="W8" s="42"/>
      <c r="X8" s="42"/>
      <c r="Y8" s="479"/>
      <c r="Z8" s="479"/>
      <c r="AA8" s="23"/>
      <c r="AB8" s="475"/>
      <c r="AC8" s="471"/>
      <c r="AD8" s="43" t="s">
        <v>22</v>
      </c>
      <c r="AE8" s="43" t="s">
        <v>12</v>
      </c>
      <c r="AF8" s="43" t="s">
        <v>23</v>
      </c>
      <c r="AG8" s="43" t="s">
        <v>24</v>
      </c>
      <c r="AH8" s="43" t="s">
        <v>15</v>
      </c>
      <c r="AI8" s="471"/>
      <c r="AJ8" s="471"/>
      <c r="AK8" s="23"/>
      <c r="AL8" s="475"/>
      <c r="AM8" s="471"/>
      <c r="AN8" s="43" t="s">
        <v>22</v>
      </c>
      <c r="AO8" s="43" t="s">
        <v>12</v>
      </c>
      <c r="AP8" s="43" t="s">
        <v>23</v>
      </c>
      <c r="AQ8" s="43" t="s">
        <v>24</v>
      </c>
      <c r="AR8" s="43" t="s">
        <v>15</v>
      </c>
      <c r="AS8" s="471"/>
      <c r="AT8" s="471"/>
      <c r="AU8" s="23"/>
      <c r="AV8" s="475"/>
      <c r="AW8" s="471"/>
      <c r="AX8" s="43" t="s">
        <v>22</v>
      </c>
      <c r="AY8" s="43" t="s">
        <v>12</v>
      </c>
      <c r="AZ8" s="43" t="s">
        <v>23</v>
      </c>
      <c r="BA8" s="43" t="s">
        <v>24</v>
      </c>
      <c r="BB8" s="43" t="s">
        <v>15</v>
      </c>
      <c r="BC8" s="471"/>
      <c r="BD8" s="471"/>
    </row>
    <row r="9" spans="2:56" ht="14.25" customHeight="1">
      <c r="B9" s="19"/>
      <c r="C9" s="469"/>
      <c r="D9" s="480" t="s">
        <v>162</v>
      </c>
      <c r="E9" s="464" t="s">
        <v>19</v>
      </c>
      <c r="F9" s="464"/>
      <c r="G9" s="464"/>
      <c r="H9" s="464"/>
      <c r="I9" s="464"/>
      <c r="J9" s="464" t="s">
        <v>163</v>
      </c>
      <c r="K9" s="464" t="s">
        <v>164</v>
      </c>
      <c r="L9" s="464" t="s">
        <v>165</v>
      </c>
      <c r="M9" s="465" t="str">
        <f>IF($AA$1=1,"数量(m)","重量(t)")</f>
        <v>数量(m)</v>
      </c>
      <c r="N9" s="467" t="s">
        <v>155</v>
      </c>
      <c r="O9" s="468"/>
      <c r="P9" s="44"/>
      <c r="R9" s="45"/>
      <c r="S9" s="29"/>
      <c r="T9" s="29"/>
      <c r="U9" s="29"/>
      <c r="V9" s="29"/>
      <c r="W9" s="29"/>
      <c r="X9" s="29"/>
      <c r="Y9" s="46"/>
      <c r="Z9" s="46"/>
      <c r="AA9" s="23">
        <v>1</v>
      </c>
      <c r="AB9" s="47" t="s">
        <v>166</v>
      </c>
      <c r="AC9" s="48" t="s">
        <v>167</v>
      </c>
      <c r="AD9" s="48">
        <v>50</v>
      </c>
      <c r="AE9" s="48">
        <v>100</v>
      </c>
      <c r="AF9" s="48">
        <v>6</v>
      </c>
      <c r="AG9" s="48">
        <v>8</v>
      </c>
      <c r="AH9" s="48">
        <v>8</v>
      </c>
      <c r="AI9" s="49">
        <v>10.79</v>
      </c>
      <c r="AJ9" s="49">
        <v>8.4700000000000006</v>
      </c>
      <c r="AK9" s="23">
        <v>1</v>
      </c>
      <c r="AL9" s="50" t="s">
        <v>168</v>
      </c>
      <c r="AM9" s="48" t="s">
        <v>169</v>
      </c>
      <c r="AN9" s="48">
        <v>74</v>
      </c>
      <c r="AO9" s="48">
        <v>100</v>
      </c>
      <c r="AP9" s="48">
        <v>6</v>
      </c>
      <c r="AQ9" s="48">
        <v>9</v>
      </c>
      <c r="AR9" s="48">
        <v>8</v>
      </c>
      <c r="AS9" s="49">
        <v>13.17</v>
      </c>
      <c r="AT9" s="49">
        <v>10.3</v>
      </c>
      <c r="AU9" s="23">
        <v>1</v>
      </c>
      <c r="AV9" s="50" t="s">
        <v>170</v>
      </c>
      <c r="AW9" s="48" t="s">
        <v>171</v>
      </c>
      <c r="AX9" s="48">
        <v>50</v>
      </c>
      <c r="AY9" s="48">
        <v>50</v>
      </c>
      <c r="AZ9" s="48">
        <v>5</v>
      </c>
      <c r="BA9" s="48">
        <v>7</v>
      </c>
      <c r="BB9" s="48">
        <v>8</v>
      </c>
      <c r="BC9" s="49">
        <v>5.92</v>
      </c>
      <c r="BD9" s="49">
        <v>4.7</v>
      </c>
    </row>
    <row r="10" spans="2:56" ht="14.25" customHeight="1">
      <c r="B10" s="19"/>
      <c r="C10" s="469"/>
      <c r="D10" s="480"/>
      <c r="E10" s="26" t="s">
        <v>172</v>
      </c>
      <c r="F10" s="26" t="s">
        <v>12</v>
      </c>
      <c r="G10" s="26" t="s">
        <v>173</v>
      </c>
      <c r="H10" s="26" t="s">
        <v>158</v>
      </c>
      <c r="I10" s="26" t="s">
        <v>15</v>
      </c>
      <c r="J10" s="464"/>
      <c r="K10" s="464"/>
      <c r="L10" s="464"/>
      <c r="M10" s="466"/>
      <c r="N10" s="27" t="str">
        <f>IF($AA$1=1,"重量(t)","长度(m)")</f>
        <v>重量(t)</v>
      </c>
      <c r="O10" s="28" t="s">
        <v>174</v>
      </c>
      <c r="P10" s="21"/>
      <c r="R10" s="45"/>
      <c r="S10" s="29"/>
      <c r="T10" s="29"/>
      <c r="U10" s="29"/>
      <c r="V10" s="29"/>
      <c r="W10" s="29"/>
      <c r="X10" s="29"/>
      <c r="Y10" s="46"/>
      <c r="Z10" s="46"/>
      <c r="AA10" s="23">
        <v>2</v>
      </c>
      <c r="AB10" s="47" t="s">
        <v>175</v>
      </c>
      <c r="AC10" s="48" t="s">
        <v>176</v>
      </c>
      <c r="AD10" s="48">
        <v>62.5</v>
      </c>
      <c r="AE10" s="48">
        <v>125</v>
      </c>
      <c r="AF10" s="48">
        <v>6.5</v>
      </c>
      <c r="AG10" s="48">
        <v>9</v>
      </c>
      <c r="AH10" s="48">
        <v>8</v>
      </c>
      <c r="AI10" s="49">
        <v>15</v>
      </c>
      <c r="AJ10" s="49">
        <v>11.8</v>
      </c>
      <c r="AK10" s="23">
        <v>2</v>
      </c>
      <c r="AL10" s="50" t="s">
        <v>177</v>
      </c>
      <c r="AM10" s="48" t="s">
        <v>178</v>
      </c>
      <c r="AN10" s="48">
        <v>97</v>
      </c>
      <c r="AO10" s="48">
        <v>150</v>
      </c>
      <c r="AP10" s="48">
        <v>6</v>
      </c>
      <c r="AQ10" s="48">
        <v>9</v>
      </c>
      <c r="AR10" s="48">
        <v>8</v>
      </c>
      <c r="AS10" s="49">
        <v>19.05</v>
      </c>
      <c r="AT10" s="49">
        <v>15</v>
      </c>
      <c r="AU10" s="23">
        <v>2</v>
      </c>
      <c r="AV10" s="50" t="s">
        <v>179</v>
      </c>
      <c r="AW10" s="48" t="s">
        <v>180</v>
      </c>
      <c r="AX10" s="48">
        <v>62.5</v>
      </c>
      <c r="AY10" s="48">
        <v>60</v>
      </c>
      <c r="AZ10" s="48">
        <v>6</v>
      </c>
      <c r="BA10" s="48">
        <v>8</v>
      </c>
      <c r="BB10" s="48">
        <v>8</v>
      </c>
      <c r="BC10" s="49">
        <v>8.34</v>
      </c>
      <c r="BD10" s="49">
        <v>6.6</v>
      </c>
    </row>
    <row r="11" spans="2:56" ht="24" customHeight="1">
      <c r="B11" s="19"/>
      <c r="C11" s="31"/>
      <c r="D11" s="32"/>
      <c r="E11" s="225">
        <f>VLOOKUP($AL$5,$AK$9:$AT$22,4,FALSE)</f>
        <v>291</v>
      </c>
      <c r="F11" s="225">
        <f>VLOOKUP($AL$5,$AK$9:$AT$22,5,FALSE)</f>
        <v>300</v>
      </c>
      <c r="G11" s="225">
        <f>VLOOKUP($AL$5,$AK$9:$AT$22,6,FALSE)</f>
        <v>12</v>
      </c>
      <c r="H11" s="225">
        <f>VLOOKUP($AL$5,$AK$9:$AT$22,7,FALSE)</f>
        <v>17</v>
      </c>
      <c r="I11" s="225">
        <f>VLOOKUP($AL$5,$AK$9:$AT$22,8,FALSE)</f>
        <v>13</v>
      </c>
      <c r="J11" s="226">
        <f>VLOOKUP($AL$5,$AK$9:$AT$22,9,FALSE)</f>
        <v>84.61</v>
      </c>
      <c r="K11" s="231">
        <f>VLOOKUP($AL$5,$AK$9:$AT$22,10,FALSE)</f>
        <v>66.400000000000006</v>
      </c>
      <c r="L11" s="227">
        <f>1000/K11</f>
        <v>15.060240963855421</v>
      </c>
      <c r="M11" s="228">
        <v>1</v>
      </c>
      <c r="N11" s="229">
        <f>IF($AA$1=1,M11*K11/1000,M11*L11)</f>
        <v>6.6400000000000001E-2</v>
      </c>
      <c r="O11" s="230">
        <f>IF($AA$1=1,N11*$E$3,M11*$E$3)</f>
        <v>332</v>
      </c>
      <c r="P11" s="21"/>
      <c r="R11" s="45"/>
      <c r="S11" s="29"/>
      <c r="T11" s="29"/>
      <c r="U11" s="29"/>
      <c r="V11" s="29"/>
      <c r="W11" s="29"/>
      <c r="X11" s="29"/>
      <c r="Y11" s="46"/>
      <c r="Z11" s="46"/>
      <c r="AA11" s="23">
        <v>3</v>
      </c>
      <c r="AB11" s="47" t="s">
        <v>181</v>
      </c>
      <c r="AC11" s="48" t="s">
        <v>182</v>
      </c>
      <c r="AD11" s="48">
        <v>75</v>
      </c>
      <c r="AE11" s="48">
        <v>150</v>
      </c>
      <c r="AF11" s="48">
        <v>7</v>
      </c>
      <c r="AG11" s="48">
        <v>10</v>
      </c>
      <c r="AH11" s="48">
        <v>8</v>
      </c>
      <c r="AI11" s="49">
        <v>19.82</v>
      </c>
      <c r="AJ11" s="49">
        <v>15.6</v>
      </c>
      <c r="AK11" s="23">
        <v>3</v>
      </c>
      <c r="AL11" s="50" t="s">
        <v>183</v>
      </c>
      <c r="AM11" s="48" t="s">
        <v>184</v>
      </c>
      <c r="AN11" s="48">
        <v>122</v>
      </c>
      <c r="AO11" s="48">
        <v>175</v>
      </c>
      <c r="AP11" s="48">
        <v>7</v>
      </c>
      <c r="AQ11" s="48">
        <v>11</v>
      </c>
      <c r="AR11" s="48">
        <v>13</v>
      </c>
      <c r="AS11" s="49">
        <v>27.75</v>
      </c>
      <c r="AT11" s="49">
        <v>21.8</v>
      </c>
      <c r="AU11" s="23">
        <v>3</v>
      </c>
      <c r="AV11" s="50" t="s">
        <v>185</v>
      </c>
      <c r="AW11" s="48" t="s">
        <v>186</v>
      </c>
      <c r="AX11" s="48">
        <v>75</v>
      </c>
      <c r="AY11" s="48">
        <v>75</v>
      </c>
      <c r="AZ11" s="48">
        <v>5</v>
      </c>
      <c r="BA11" s="48">
        <v>7</v>
      </c>
      <c r="BB11" s="48">
        <v>8</v>
      </c>
      <c r="BC11" s="49">
        <v>8.92</v>
      </c>
      <c r="BD11" s="49">
        <v>7</v>
      </c>
    </row>
    <row r="12" spans="2:56" ht="18.75" customHeight="1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40"/>
      <c r="M12" s="20"/>
      <c r="N12" s="41"/>
      <c r="O12" s="41"/>
      <c r="P12" s="21"/>
      <c r="R12" s="45"/>
      <c r="S12" s="29"/>
      <c r="T12" s="29"/>
      <c r="U12" s="29"/>
      <c r="V12" s="29"/>
      <c r="W12" s="29"/>
      <c r="X12" s="29"/>
      <c r="Y12" s="46"/>
      <c r="Z12" s="46"/>
      <c r="AA12" s="23">
        <v>4</v>
      </c>
      <c r="AB12" s="47" t="s">
        <v>187</v>
      </c>
      <c r="AC12" s="48" t="s">
        <v>188</v>
      </c>
      <c r="AD12" s="48">
        <v>87.5</v>
      </c>
      <c r="AE12" s="48">
        <v>175</v>
      </c>
      <c r="AF12" s="48">
        <v>7.5</v>
      </c>
      <c r="AG12" s="48">
        <v>11</v>
      </c>
      <c r="AH12" s="48">
        <v>13</v>
      </c>
      <c r="AI12" s="49">
        <v>25.71</v>
      </c>
      <c r="AJ12" s="49">
        <v>20.2</v>
      </c>
      <c r="AK12" s="23">
        <v>4</v>
      </c>
      <c r="AL12" s="50" t="s">
        <v>189</v>
      </c>
      <c r="AM12" s="48" t="s">
        <v>190</v>
      </c>
      <c r="AN12" s="48">
        <v>147</v>
      </c>
      <c r="AO12" s="48">
        <v>200</v>
      </c>
      <c r="AP12" s="48">
        <v>8</v>
      </c>
      <c r="AQ12" s="48">
        <v>12</v>
      </c>
      <c r="AR12" s="48">
        <v>13</v>
      </c>
      <c r="AS12" s="49">
        <v>35.53</v>
      </c>
      <c r="AT12" s="49">
        <v>27.9</v>
      </c>
      <c r="AU12" s="23">
        <v>4</v>
      </c>
      <c r="AV12" s="50" t="s">
        <v>191</v>
      </c>
      <c r="AW12" s="48" t="s">
        <v>192</v>
      </c>
      <c r="AX12" s="48">
        <v>87.5</v>
      </c>
      <c r="AY12" s="48">
        <v>90</v>
      </c>
      <c r="AZ12" s="48">
        <v>5</v>
      </c>
      <c r="BA12" s="48">
        <v>8</v>
      </c>
      <c r="BB12" s="48">
        <v>8</v>
      </c>
      <c r="BC12" s="49">
        <v>11.45</v>
      </c>
      <c r="BD12" s="49">
        <v>9</v>
      </c>
    </row>
    <row r="13" spans="2:56" ht="14.25" customHeight="1">
      <c r="B13" s="19"/>
      <c r="C13" s="461"/>
      <c r="D13" s="480" t="s">
        <v>191</v>
      </c>
      <c r="E13" s="464" t="s">
        <v>19</v>
      </c>
      <c r="F13" s="464"/>
      <c r="G13" s="464"/>
      <c r="H13" s="464"/>
      <c r="I13" s="464"/>
      <c r="J13" s="464" t="s">
        <v>193</v>
      </c>
      <c r="K13" s="464" t="s">
        <v>194</v>
      </c>
      <c r="L13" s="464" t="s">
        <v>165</v>
      </c>
      <c r="M13" s="465" t="str">
        <f>IF($AA$1=1,"数量(m)","重量(t)")</f>
        <v>数量(m)</v>
      </c>
      <c r="N13" s="467" t="s">
        <v>195</v>
      </c>
      <c r="O13" s="468"/>
      <c r="P13" s="21"/>
      <c r="R13" s="45"/>
      <c r="S13" s="29"/>
      <c r="T13" s="29"/>
      <c r="U13" s="29"/>
      <c r="V13" s="29"/>
      <c r="W13" s="29"/>
      <c r="X13" s="29"/>
      <c r="Y13" s="46"/>
      <c r="Z13" s="46"/>
      <c r="AA13" s="23">
        <v>5</v>
      </c>
      <c r="AB13" s="47" t="s">
        <v>196</v>
      </c>
      <c r="AC13" s="48" t="s">
        <v>197</v>
      </c>
      <c r="AD13" s="48">
        <v>100</v>
      </c>
      <c r="AE13" s="48">
        <v>200</v>
      </c>
      <c r="AF13" s="48">
        <v>8</v>
      </c>
      <c r="AG13" s="48">
        <v>12</v>
      </c>
      <c r="AH13" s="48">
        <v>13</v>
      </c>
      <c r="AI13" s="49">
        <v>31.77</v>
      </c>
      <c r="AJ13" s="49">
        <v>24.9</v>
      </c>
      <c r="AK13" s="23">
        <v>5</v>
      </c>
      <c r="AL13" s="50" t="s">
        <v>189</v>
      </c>
      <c r="AM13" s="48" t="s">
        <v>198</v>
      </c>
      <c r="AN13" s="48">
        <v>170</v>
      </c>
      <c r="AO13" s="48">
        <v>250</v>
      </c>
      <c r="AP13" s="48">
        <v>9</v>
      </c>
      <c r="AQ13" s="48">
        <v>14</v>
      </c>
      <c r="AR13" s="48">
        <v>13</v>
      </c>
      <c r="AS13" s="49">
        <v>49.77</v>
      </c>
      <c r="AT13" s="49">
        <v>39.1</v>
      </c>
      <c r="AU13" s="23">
        <v>5</v>
      </c>
      <c r="AV13" s="50" t="s">
        <v>191</v>
      </c>
      <c r="AW13" s="48" t="s">
        <v>199</v>
      </c>
      <c r="AX13" s="48">
        <v>99</v>
      </c>
      <c r="AY13" s="48">
        <v>99</v>
      </c>
      <c r="AZ13" s="48">
        <v>4.5</v>
      </c>
      <c r="BA13" s="48">
        <v>7</v>
      </c>
      <c r="BB13" s="48">
        <v>8</v>
      </c>
      <c r="BC13" s="49">
        <v>11.34</v>
      </c>
      <c r="BD13" s="49">
        <v>8.9</v>
      </c>
    </row>
    <row r="14" spans="2:56" ht="14.25" customHeight="1">
      <c r="B14" s="19"/>
      <c r="C14" s="461"/>
      <c r="D14" s="480"/>
      <c r="E14" s="26" t="s">
        <v>200</v>
      </c>
      <c r="F14" s="26" t="s">
        <v>12</v>
      </c>
      <c r="G14" s="26" t="s">
        <v>173</v>
      </c>
      <c r="H14" s="26" t="s">
        <v>201</v>
      </c>
      <c r="I14" s="26" t="s">
        <v>15</v>
      </c>
      <c r="J14" s="464"/>
      <c r="K14" s="464"/>
      <c r="L14" s="464"/>
      <c r="M14" s="466"/>
      <c r="N14" s="27" t="str">
        <f>IF($AA$1=1,"重量(t)","长度(m)")</f>
        <v>重量(t)</v>
      </c>
      <c r="O14" s="28" t="s">
        <v>202</v>
      </c>
      <c r="P14" s="21"/>
      <c r="R14" s="45"/>
      <c r="S14" s="29"/>
      <c r="T14" s="29"/>
      <c r="U14" s="29"/>
      <c r="V14" s="29"/>
      <c r="W14" s="29"/>
      <c r="X14" s="29"/>
      <c r="Y14" s="46"/>
      <c r="Z14" s="46"/>
      <c r="AA14" s="23">
        <v>6</v>
      </c>
      <c r="AB14" s="47" t="s">
        <v>203</v>
      </c>
      <c r="AC14" s="48" t="s">
        <v>204</v>
      </c>
      <c r="AD14" s="48">
        <v>100</v>
      </c>
      <c r="AE14" s="48">
        <v>204</v>
      </c>
      <c r="AF14" s="48">
        <v>12</v>
      </c>
      <c r="AG14" s="48">
        <v>12</v>
      </c>
      <c r="AH14" s="48">
        <v>13</v>
      </c>
      <c r="AI14" s="49">
        <v>35.770000000000003</v>
      </c>
      <c r="AJ14" s="49">
        <v>28.1</v>
      </c>
      <c r="AK14" s="23">
        <v>6</v>
      </c>
      <c r="AL14" s="50" t="s">
        <v>183</v>
      </c>
      <c r="AM14" s="48" t="s">
        <v>205</v>
      </c>
      <c r="AN14" s="48">
        <v>195</v>
      </c>
      <c r="AO14" s="48">
        <v>300</v>
      </c>
      <c r="AP14" s="48">
        <v>10</v>
      </c>
      <c r="AQ14" s="48">
        <v>16</v>
      </c>
      <c r="AR14" s="48">
        <v>13</v>
      </c>
      <c r="AS14" s="49">
        <v>66.63</v>
      </c>
      <c r="AT14" s="49">
        <v>52.3</v>
      </c>
      <c r="AU14" s="23">
        <v>6</v>
      </c>
      <c r="AV14" s="50" t="s">
        <v>206</v>
      </c>
      <c r="AW14" s="48" t="s">
        <v>207</v>
      </c>
      <c r="AX14" s="48">
        <v>100</v>
      </c>
      <c r="AY14" s="48">
        <v>100</v>
      </c>
      <c r="AZ14" s="48">
        <v>5.5</v>
      </c>
      <c r="BA14" s="48">
        <v>8</v>
      </c>
      <c r="BB14" s="48">
        <v>8</v>
      </c>
      <c r="BC14" s="49">
        <v>13.33</v>
      </c>
      <c r="BD14" s="49">
        <v>10.5</v>
      </c>
    </row>
    <row r="15" spans="2:56" ht="24" customHeight="1">
      <c r="B15" s="19"/>
      <c r="C15" s="31"/>
      <c r="D15" s="32"/>
      <c r="E15" s="225">
        <f>VLOOKUP($AV$5,$AU$9:$BD$42,4,FALSE)</f>
        <v>328</v>
      </c>
      <c r="F15" s="225">
        <f>VLOOKUP($AV$5,$AU$9:$BD$42,5,FALSE)</f>
        <v>301</v>
      </c>
      <c r="G15" s="225">
        <f>VLOOKUP($AV$5,$AU$9:$BD$42,6,FALSE)</f>
        <v>12</v>
      </c>
      <c r="H15" s="225">
        <f>VLOOKUP($AV$5,$AU$9:$BD$42,7,FALSE)</f>
        <v>20</v>
      </c>
      <c r="I15" s="225">
        <f>VLOOKUP($AV$5,$AU$9:$BD$42,8,FALSE)</f>
        <v>13</v>
      </c>
      <c r="J15" s="226">
        <f>VLOOKUP($AV$5,$AU$9:$BD$42,9,FALSE)</f>
        <v>97.89</v>
      </c>
      <c r="K15" s="231">
        <f>VLOOKUP($AV$5,$AU$9:$BD$42,10,FALSE)</f>
        <v>76.8</v>
      </c>
      <c r="L15" s="227">
        <f>1000/K15</f>
        <v>13.020833333333334</v>
      </c>
      <c r="M15" s="228">
        <v>1</v>
      </c>
      <c r="N15" s="229">
        <f>IF($AA$1=1,M15*K15/1000,M15*L15)</f>
        <v>7.6799999999999993E-2</v>
      </c>
      <c r="O15" s="230">
        <f>IF($AA$1=1,N15*$E$3,M15*$E$3)</f>
        <v>383.99999999999994</v>
      </c>
      <c r="P15" s="21"/>
      <c r="R15" s="45"/>
      <c r="S15" s="29"/>
      <c r="T15" s="29"/>
      <c r="U15" s="29"/>
      <c r="V15" s="29"/>
      <c r="W15" s="29"/>
      <c r="X15" s="29"/>
      <c r="Y15" s="46"/>
      <c r="Z15" s="46"/>
      <c r="AA15" s="23">
        <v>7</v>
      </c>
      <c r="AB15" s="47" t="s">
        <v>196</v>
      </c>
      <c r="AC15" s="48" t="s">
        <v>208</v>
      </c>
      <c r="AD15" s="48">
        <v>125</v>
      </c>
      <c r="AE15" s="48">
        <v>250</v>
      </c>
      <c r="AF15" s="48">
        <v>9</v>
      </c>
      <c r="AG15" s="48">
        <v>14</v>
      </c>
      <c r="AH15" s="48">
        <v>13</v>
      </c>
      <c r="AI15" s="49">
        <v>45.72</v>
      </c>
      <c r="AJ15" s="49">
        <v>35.9</v>
      </c>
      <c r="AK15" s="23">
        <v>7</v>
      </c>
      <c r="AL15" s="50" t="s">
        <v>189</v>
      </c>
      <c r="AM15" s="48" t="s">
        <v>209</v>
      </c>
      <c r="AN15" s="48">
        <v>220</v>
      </c>
      <c r="AO15" s="48">
        <v>300</v>
      </c>
      <c r="AP15" s="48">
        <v>11</v>
      </c>
      <c r="AQ15" s="48">
        <v>18</v>
      </c>
      <c r="AR15" s="48">
        <v>13</v>
      </c>
      <c r="AS15" s="49">
        <v>76.95</v>
      </c>
      <c r="AT15" s="49">
        <v>60.4</v>
      </c>
      <c r="AU15" s="23">
        <v>7</v>
      </c>
      <c r="AV15" s="50" t="s">
        <v>191</v>
      </c>
      <c r="AW15" s="48" t="s">
        <v>210</v>
      </c>
      <c r="AX15" s="48">
        <v>124</v>
      </c>
      <c r="AY15" s="48">
        <v>124</v>
      </c>
      <c r="AZ15" s="48">
        <v>5</v>
      </c>
      <c r="BA15" s="48">
        <v>8</v>
      </c>
      <c r="BB15" s="48">
        <v>8</v>
      </c>
      <c r="BC15" s="49">
        <v>15.99</v>
      </c>
      <c r="BD15" s="49">
        <v>12.6</v>
      </c>
    </row>
    <row r="16" spans="2:56" ht="11.25" customHeight="1">
      <c r="B16" s="19"/>
      <c r="C16" s="20"/>
      <c r="D16" s="20"/>
      <c r="E16" s="20"/>
      <c r="F16" s="20"/>
      <c r="G16" s="20"/>
      <c r="H16" s="20"/>
      <c r="I16" s="20"/>
      <c r="J16" s="20"/>
      <c r="K16" s="20"/>
      <c r="L16" s="40"/>
      <c r="M16" s="20"/>
      <c r="N16" s="41"/>
      <c r="O16" s="41"/>
      <c r="P16" s="21"/>
      <c r="R16" s="45"/>
      <c r="S16" s="29"/>
      <c r="T16" s="29"/>
      <c r="U16" s="29"/>
      <c r="V16" s="29"/>
      <c r="W16" s="29"/>
      <c r="X16" s="29"/>
      <c r="Y16" s="46"/>
      <c r="Z16" s="46"/>
      <c r="AA16" s="23">
        <v>8</v>
      </c>
      <c r="AB16" s="47" t="s">
        <v>196</v>
      </c>
      <c r="AC16" s="48" t="s">
        <v>211</v>
      </c>
      <c r="AD16" s="48">
        <v>125</v>
      </c>
      <c r="AE16" s="48">
        <v>255</v>
      </c>
      <c r="AF16" s="48">
        <v>14</v>
      </c>
      <c r="AG16" s="48">
        <v>14</v>
      </c>
      <c r="AH16" s="48">
        <v>13</v>
      </c>
      <c r="AI16" s="49">
        <v>51.97</v>
      </c>
      <c r="AJ16" s="49">
        <v>40.799999999999997</v>
      </c>
      <c r="AK16" s="23">
        <v>8</v>
      </c>
      <c r="AL16" s="50" t="s">
        <v>189</v>
      </c>
      <c r="AM16" s="48" t="s">
        <v>212</v>
      </c>
      <c r="AN16" s="48">
        <v>241</v>
      </c>
      <c r="AO16" s="48">
        <v>300</v>
      </c>
      <c r="AP16" s="48">
        <v>11</v>
      </c>
      <c r="AQ16" s="48">
        <v>15</v>
      </c>
      <c r="AR16" s="48">
        <v>13</v>
      </c>
      <c r="AS16" s="49">
        <v>70.59</v>
      </c>
      <c r="AT16" s="49">
        <v>55.4</v>
      </c>
      <c r="AU16" s="23">
        <v>8</v>
      </c>
      <c r="AV16" s="50" t="s">
        <v>191</v>
      </c>
      <c r="AW16" s="48" t="s">
        <v>213</v>
      </c>
      <c r="AX16" s="48">
        <v>125</v>
      </c>
      <c r="AY16" s="48">
        <v>125</v>
      </c>
      <c r="AZ16" s="48">
        <v>6</v>
      </c>
      <c r="BA16" s="48">
        <v>9</v>
      </c>
      <c r="BB16" s="48">
        <v>8</v>
      </c>
      <c r="BC16" s="49">
        <v>18.48</v>
      </c>
      <c r="BD16" s="49">
        <v>14.5</v>
      </c>
    </row>
    <row r="17" spans="2:56" ht="22.5" customHeight="1">
      <c r="B17" s="19"/>
      <c r="C17" s="20"/>
      <c r="D17" s="20"/>
      <c r="E17" s="20"/>
      <c r="F17" s="20"/>
      <c r="G17" s="20"/>
      <c r="H17" s="20"/>
      <c r="I17" s="20"/>
      <c r="J17" s="20"/>
      <c r="K17" s="20"/>
      <c r="L17" s="51" t="s">
        <v>195</v>
      </c>
      <c r="M17" s="52" t="str">
        <f>ROUND((M7+M11+M15),2)&amp;IF($AA$1=1,"（m）","（t）")</f>
        <v>3（m）</v>
      </c>
      <c r="N17" s="53" t="str">
        <f>ROUND((N7+N11+N15),2)&amp;IF($AA$1=1,"（t）","（m）")</f>
        <v>0.23（t）</v>
      </c>
      <c r="O17" s="54">
        <f>O7+O11+O15</f>
        <v>1145</v>
      </c>
      <c r="P17" s="44"/>
      <c r="R17" s="45"/>
      <c r="S17" s="29"/>
      <c r="T17" s="29"/>
      <c r="U17" s="29"/>
      <c r="V17" s="29"/>
      <c r="W17" s="29"/>
      <c r="X17" s="29"/>
      <c r="Y17" s="46"/>
      <c r="Z17" s="46"/>
      <c r="AA17" s="23">
        <v>9</v>
      </c>
      <c r="AB17" s="47" t="s">
        <v>196</v>
      </c>
      <c r="AC17" s="48" t="s">
        <v>214</v>
      </c>
      <c r="AD17" s="48">
        <v>147</v>
      </c>
      <c r="AE17" s="48">
        <v>302</v>
      </c>
      <c r="AF17" s="48">
        <v>12</v>
      </c>
      <c r="AG17" s="48">
        <v>12</v>
      </c>
      <c r="AH17" s="48">
        <v>13</v>
      </c>
      <c r="AI17" s="49">
        <v>53.17</v>
      </c>
      <c r="AJ17" s="49">
        <v>41.7</v>
      </c>
      <c r="AK17" s="23">
        <v>9</v>
      </c>
      <c r="AL17" s="50" t="s">
        <v>189</v>
      </c>
      <c r="AM17" s="48" t="s">
        <v>215</v>
      </c>
      <c r="AN17" s="48">
        <v>244</v>
      </c>
      <c r="AO17" s="48">
        <v>300</v>
      </c>
      <c r="AP17" s="48">
        <v>11</v>
      </c>
      <c r="AQ17" s="48">
        <v>18</v>
      </c>
      <c r="AR17" s="48">
        <v>13</v>
      </c>
      <c r="AS17" s="49">
        <v>79.59</v>
      </c>
      <c r="AT17" s="49">
        <v>62.5</v>
      </c>
      <c r="AU17" s="23">
        <v>9</v>
      </c>
      <c r="AV17" s="50" t="s">
        <v>191</v>
      </c>
      <c r="AW17" s="48" t="s">
        <v>216</v>
      </c>
      <c r="AX17" s="48">
        <v>149</v>
      </c>
      <c r="AY17" s="48">
        <v>149</v>
      </c>
      <c r="AZ17" s="48">
        <v>5.5</v>
      </c>
      <c r="BA17" s="48">
        <v>8</v>
      </c>
      <c r="BB17" s="48">
        <v>13</v>
      </c>
      <c r="BC17" s="49">
        <v>20.399999999999999</v>
      </c>
      <c r="BD17" s="49">
        <v>16</v>
      </c>
    </row>
    <row r="18" spans="2:56" ht="14.25" customHeight="1" thickBot="1"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9"/>
      <c r="R18" s="45"/>
      <c r="S18" s="29"/>
      <c r="T18" s="29"/>
      <c r="U18" s="29"/>
      <c r="V18" s="29"/>
      <c r="W18" s="29"/>
      <c r="X18" s="29"/>
      <c r="Y18" s="46"/>
      <c r="Z18" s="46"/>
      <c r="AA18" s="23">
        <v>10</v>
      </c>
      <c r="AB18" s="47" t="s">
        <v>196</v>
      </c>
      <c r="AC18" s="48" t="s">
        <v>217</v>
      </c>
      <c r="AD18" s="48">
        <v>150</v>
      </c>
      <c r="AE18" s="48">
        <v>300</v>
      </c>
      <c r="AF18" s="48">
        <v>10</v>
      </c>
      <c r="AG18" s="48">
        <v>15</v>
      </c>
      <c r="AH18" s="48">
        <v>13</v>
      </c>
      <c r="AI18" s="49">
        <v>59.23</v>
      </c>
      <c r="AJ18" s="49">
        <v>46.5</v>
      </c>
      <c r="AK18" s="23">
        <v>10</v>
      </c>
      <c r="AL18" s="50" t="s">
        <v>189</v>
      </c>
      <c r="AM18" s="48" t="s">
        <v>218</v>
      </c>
      <c r="AN18" s="48">
        <v>272</v>
      </c>
      <c r="AO18" s="48">
        <v>300</v>
      </c>
      <c r="AP18" s="48">
        <v>11</v>
      </c>
      <c r="AQ18" s="48">
        <v>15</v>
      </c>
      <c r="AR18" s="48">
        <v>13</v>
      </c>
      <c r="AS18" s="49">
        <v>74</v>
      </c>
      <c r="AT18" s="49">
        <v>58.1</v>
      </c>
      <c r="AU18" s="23">
        <v>10</v>
      </c>
      <c r="AV18" s="50" t="s">
        <v>191</v>
      </c>
      <c r="AW18" s="48" t="s">
        <v>219</v>
      </c>
      <c r="AX18" s="48">
        <v>150</v>
      </c>
      <c r="AY18" s="48">
        <v>150</v>
      </c>
      <c r="AZ18" s="48">
        <v>6.5</v>
      </c>
      <c r="BA18" s="48">
        <v>9</v>
      </c>
      <c r="BB18" s="48">
        <v>13</v>
      </c>
      <c r="BC18" s="49">
        <v>23.39</v>
      </c>
      <c r="BD18" s="49">
        <v>18.399999999999999</v>
      </c>
    </row>
    <row r="19" spans="2:56" ht="59.25" customHeight="1">
      <c r="R19" s="45"/>
      <c r="S19" s="29"/>
      <c r="T19" s="29"/>
      <c r="U19" s="29"/>
      <c r="V19" s="29"/>
      <c r="W19" s="29"/>
      <c r="X19" s="29"/>
      <c r="Y19" s="46"/>
      <c r="Z19" s="46"/>
      <c r="AA19" s="23">
        <v>11</v>
      </c>
      <c r="AB19" s="47" t="s">
        <v>196</v>
      </c>
      <c r="AC19" s="48" t="s">
        <v>220</v>
      </c>
      <c r="AD19" s="48">
        <v>150</v>
      </c>
      <c r="AE19" s="48">
        <v>305</v>
      </c>
      <c r="AF19" s="48">
        <v>15</v>
      </c>
      <c r="AG19" s="48">
        <v>15</v>
      </c>
      <c r="AH19" s="48">
        <v>13</v>
      </c>
      <c r="AI19" s="49">
        <v>66.73</v>
      </c>
      <c r="AJ19" s="49">
        <v>52.4</v>
      </c>
      <c r="AK19" s="23">
        <v>11</v>
      </c>
      <c r="AL19" s="50" t="s">
        <v>189</v>
      </c>
      <c r="AM19" s="48" t="s">
        <v>221</v>
      </c>
      <c r="AN19" s="48">
        <v>275</v>
      </c>
      <c r="AO19" s="48">
        <v>300</v>
      </c>
      <c r="AP19" s="48">
        <v>11</v>
      </c>
      <c r="AQ19" s="48">
        <v>18</v>
      </c>
      <c r="AR19" s="48">
        <v>13</v>
      </c>
      <c r="AS19" s="49">
        <v>83</v>
      </c>
      <c r="AT19" s="49">
        <v>65.2</v>
      </c>
      <c r="AU19" s="23">
        <v>11</v>
      </c>
      <c r="AV19" s="50" t="s">
        <v>191</v>
      </c>
      <c r="AW19" s="48" t="s">
        <v>222</v>
      </c>
      <c r="AX19" s="48">
        <v>173</v>
      </c>
      <c r="AY19" s="48">
        <v>174</v>
      </c>
      <c r="AZ19" s="48">
        <v>6</v>
      </c>
      <c r="BA19" s="48">
        <v>9</v>
      </c>
      <c r="BB19" s="48">
        <v>13</v>
      </c>
      <c r="BC19" s="49">
        <v>26.23</v>
      </c>
      <c r="BD19" s="49">
        <v>20.6</v>
      </c>
    </row>
    <row r="20" spans="2:56" ht="59.25" customHeight="1">
      <c r="N20" s="68"/>
      <c r="O20" s="69"/>
      <c r="R20" s="45"/>
      <c r="S20" s="29"/>
      <c r="T20" s="29"/>
      <c r="U20" s="29"/>
      <c r="V20" s="29"/>
      <c r="W20" s="29"/>
      <c r="X20" s="29"/>
      <c r="Y20" s="46"/>
      <c r="Z20" s="46"/>
      <c r="AA20" s="23">
        <v>12</v>
      </c>
      <c r="AB20" s="47" t="s">
        <v>196</v>
      </c>
      <c r="AC20" s="48" t="s">
        <v>223</v>
      </c>
      <c r="AD20" s="48">
        <v>172</v>
      </c>
      <c r="AE20" s="48">
        <v>348</v>
      </c>
      <c r="AF20" s="48">
        <v>10</v>
      </c>
      <c r="AG20" s="48">
        <v>16</v>
      </c>
      <c r="AH20" s="48">
        <v>13</v>
      </c>
      <c r="AI20" s="49">
        <v>72.010000000000005</v>
      </c>
      <c r="AJ20" s="49">
        <v>56.5</v>
      </c>
      <c r="AK20" s="23">
        <v>12</v>
      </c>
      <c r="AL20" s="50" t="s">
        <v>189</v>
      </c>
      <c r="AM20" s="48" t="s">
        <v>224</v>
      </c>
      <c r="AN20" s="48">
        <v>291</v>
      </c>
      <c r="AO20" s="48">
        <v>300</v>
      </c>
      <c r="AP20" s="48">
        <v>12</v>
      </c>
      <c r="AQ20" s="48">
        <v>17</v>
      </c>
      <c r="AR20" s="48">
        <v>13</v>
      </c>
      <c r="AS20" s="49">
        <v>84.61</v>
      </c>
      <c r="AT20" s="49">
        <v>66.400000000000006</v>
      </c>
      <c r="AU20" s="23">
        <v>12</v>
      </c>
      <c r="AV20" s="50" t="s">
        <v>191</v>
      </c>
      <c r="AW20" s="48" t="s">
        <v>225</v>
      </c>
      <c r="AX20" s="48">
        <v>175</v>
      </c>
      <c r="AY20" s="48">
        <v>175</v>
      </c>
      <c r="AZ20" s="48">
        <v>7</v>
      </c>
      <c r="BA20" s="48">
        <v>11</v>
      </c>
      <c r="BB20" s="48">
        <v>13</v>
      </c>
      <c r="BC20" s="49">
        <v>31.46</v>
      </c>
      <c r="BD20" s="49">
        <v>24.7</v>
      </c>
    </row>
    <row r="21" spans="2:56" ht="59.25" customHeight="1">
      <c r="R21" s="45"/>
      <c r="S21" s="29"/>
      <c r="T21" s="29"/>
      <c r="U21" s="29"/>
      <c r="V21" s="29"/>
      <c r="W21" s="29"/>
      <c r="X21" s="29"/>
      <c r="Y21" s="46"/>
      <c r="Z21" s="46"/>
      <c r="AA21" s="23">
        <v>13</v>
      </c>
      <c r="AB21" s="47" t="s">
        <v>196</v>
      </c>
      <c r="AC21" s="48" t="s">
        <v>226</v>
      </c>
      <c r="AD21" s="48">
        <v>175</v>
      </c>
      <c r="AE21" s="48">
        <v>350</v>
      </c>
      <c r="AF21" s="48">
        <v>12</v>
      </c>
      <c r="AG21" s="48">
        <v>19</v>
      </c>
      <c r="AH21" s="48">
        <v>13</v>
      </c>
      <c r="AI21" s="49">
        <v>85.95</v>
      </c>
      <c r="AJ21" s="49">
        <v>67.5</v>
      </c>
      <c r="AK21" s="23">
        <v>13</v>
      </c>
      <c r="AL21" s="50" t="s">
        <v>189</v>
      </c>
      <c r="AM21" s="48" t="s">
        <v>227</v>
      </c>
      <c r="AN21" s="48">
        <v>294</v>
      </c>
      <c r="AO21" s="48">
        <v>300</v>
      </c>
      <c r="AP21" s="48">
        <v>12</v>
      </c>
      <c r="AQ21" s="48">
        <v>20</v>
      </c>
      <c r="AR21" s="48">
        <v>13</v>
      </c>
      <c r="AS21" s="49">
        <v>93.61</v>
      </c>
      <c r="AT21" s="49">
        <v>73.5</v>
      </c>
      <c r="AU21" s="23">
        <v>13</v>
      </c>
      <c r="AV21" s="50" t="s">
        <v>191</v>
      </c>
      <c r="AW21" s="48" t="s">
        <v>228</v>
      </c>
      <c r="AX21" s="48">
        <v>198</v>
      </c>
      <c r="AY21" s="48">
        <v>199</v>
      </c>
      <c r="AZ21" s="48">
        <v>7</v>
      </c>
      <c r="BA21" s="48">
        <v>11</v>
      </c>
      <c r="BB21" s="48">
        <v>13</v>
      </c>
      <c r="BC21" s="49">
        <v>35.71</v>
      </c>
      <c r="BD21" s="49">
        <v>28</v>
      </c>
    </row>
    <row r="22" spans="2:56" ht="59.25" customHeight="1">
      <c r="R22" s="45"/>
      <c r="S22" s="29"/>
      <c r="T22" s="29"/>
      <c r="U22" s="29"/>
      <c r="V22" s="29"/>
      <c r="W22" s="29"/>
      <c r="X22" s="29"/>
      <c r="Y22" s="46"/>
      <c r="Z22" s="46"/>
      <c r="AA22" s="23">
        <v>14</v>
      </c>
      <c r="AB22" s="47" t="s">
        <v>196</v>
      </c>
      <c r="AC22" s="48" t="s">
        <v>229</v>
      </c>
      <c r="AD22" s="48">
        <v>194</v>
      </c>
      <c r="AE22" s="48">
        <v>402</v>
      </c>
      <c r="AF22" s="48">
        <v>15</v>
      </c>
      <c r="AG22" s="48">
        <v>15</v>
      </c>
      <c r="AH22" s="48">
        <v>22</v>
      </c>
      <c r="AI22" s="49">
        <v>89.23</v>
      </c>
      <c r="AJ22" s="49">
        <v>70</v>
      </c>
      <c r="AK22" s="23">
        <v>14</v>
      </c>
      <c r="AL22" s="50" t="s">
        <v>189</v>
      </c>
      <c r="AM22" s="48" t="s">
        <v>230</v>
      </c>
      <c r="AN22" s="55">
        <v>297</v>
      </c>
      <c r="AO22" s="55">
        <v>302</v>
      </c>
      <c r="AP22" s="55">
        <v>14</v>
      </c>
      <c r="AQ22" s="55">
        <v>23</v>
      </c>
      <c r="AR22" s="48">
        <v>13</v>
      </c>
      <c r="AS22" s="56">
        <v>108.55</v>
      </c>
      <c r="AT22" s="56">
        <v>85.2</v>
      </c>
      <c r="AU22" s="23">
        <v>14</v>
      </c>
      <c r="AV22" s="50" t="s">
        <v>191</v>
      </c>
      <c r="AW22" s="48" t="s">
        <v>231</v>
      </c>
      <c r="AX22" s="48">
        <v>200</v>
      </c>
      <c r="AY22" s="48">
        <v>200</v>
      </c>
      <c r="AZ22" s="48">
        <v>8</v>
      </c>
      <c r="BA22" s="48">
        <v>13</v>
      </c>
      <c r="BB22" s="48">
        <v>13</v>
      </c>
      <c r="BC22" s="49">
        <v>41.69</v>
      </c>
      <c r="BD22" s="49">
        <v>32.700000000000003</v>
      </c>
    </row>
    <row r="23" spans="2:56" ht="59.25" customHeight="1">
      <c r="R23" s="45"/>
      <c r="S23" s="29"/>
      <c r="T23" s="29"/>
      <c r="U23" s="29"/>
      <c r="V23" s="29"/>
      <c r="W23" s="29"/>
      <c r="X23" s="29"/>
      <c r="Y23" s="46"/>
      <c r="Z23" s="46"/>
      <c r="AA23" s="23">
        <v>15</v>
      </c>
      <c r="AB23" s="47" t="s">
        <v>196</v>
      </c>
      <c r="AC23" s="48" t="s">
        <v>232</v>
      </c>
      <c r="AD23" s="63">
        <v>197</v>
      </c>
      <c r="AE23" s="63">
        <v>398</v>
      </c>
      <c r="AF23" s="63">
        <v>11</v>
      </c>
      <c r="AG23" s="63">
        <v>18</v>
      </c>
      <c r="AH23" s="48">
        <v>22</v>
      </c>
      <c r="AI23" s="64">
        <v>93.41</v>
      </c>
      <c r="AJ23" s="64">
        <v>73.3</v>
      </c>
      <c r="AK23" s="23"/>
      <c r="AL23" s="65"/>
      <c r="AM23" s="66"/>
      <c r="AN23" s="66"/>
      <c r="AO23" s="66"/>
      <c r="AP23" s="66"/>
      <c r="AQ23" s="66"/>
      <c r="AR23" s="66"/>
      <c r="AS23" s="67"/>
      <c r="AT23" s="67"/>
      <c r="AU23" s="23">
        <v>15</v>
      </c>
      <c r="AV23" s="50" t="s">
        <v>191</v>
      </c>
      <c r="AW23" s="48" t="s">
        <v>233</v>
      </c>
      <c r="AX23" s="48">
        <v>223</v>
      </c>
      <c r="AY23" s="48">
        <v>199</v>
      </c>
      <c r="AZ23" s="48">
        <v>8</v>
      </c>
      <c r="BA23" s="48">
        <v>12</v>
      </c>
      <c r="BB23" s="48">
        <v>13</v>
      </c>
      <c r="BC23" s="49">
        <v>41.69</v>
      </c>
      <c r="BD23" s="49">
        <v>32.6</v>
      </c>
    </row>
    <row r="24" spans="2:56" ht="59.25" customHeight="1">
      <c r="R24" s="45"/>
      <c r="S24" s="29"/>
      <c r="T24" s="29"/>
      <c r="U24" s="29"/>
      <c r="V24" s="29"/>
      <c r="W24" s="29"/>
      <c r="X24" s="29"/>
      <c r="Y24" s="46"/>
      <c r="Z24" s="46"/>
      <c r="AA24" s="23">
        <v>16</v>
      </c>
      <c r="AB24" s="47" t="s">
        <v>196</v>
      </c>
      <c r="AC24" s="48" t="s">
        <v>234</v>
      </c>
      <c r="AD24" s="48">
        <v>200</v>
      </c>
      <c r="AE24" s="48">
        <v>400</v>
      </c>
      <c r="AF24" s="48">
        <v>13</v>
      </c>
      <c r="AG24" s="48">
        <v>21</v>
      </c>
      <c r="AH24" s="48">
        <v>22</v>
      </c>
      <c r="AI24" s="49">
        <v>109.35</v>
      </c>
      <c r="AJ24" s="49">
        <v>85.8</v>
      </c>
      <c r="AK24" s="23"/>
      <c r="AL24" s="70"/>
      <c r="AM24" s="71"/>
      <c r="AN24" s="71"/>
      <c r="AO24" s="71"/>
      <c r="AP24" s="71"/>
      <c r="AQ24" s="71"/>
      <c r="AR24" s="71"/>
      <c r="AS24" s="72"/>
      <c r="AT24" s="72"/>
      <c r="AU24" s="23">
        <v>16</v>
      </c>
      <c r="AV24" s="50" t="s">
        <v>191</v>
      </c>
      <c r="AW24" s="48" t="s">
        <v>235</v>
      </c>
      <c r="AX24" s="48">
        <v>225</v>
      </c>
      <c r="AY24" s="48">
        <v>200</v>
      </c>
      <c r="AZ24" s="48">
        <v>9</v>
      </c>
      <c r="BA24" s="48">
        <v>14</v>
      </c>
      <c r="BB24" s="48">
        <v>13</v>
      </c>
      <c r="BC24" s="49">
        <v>47.72</v>
      </c>
      <c r="BD24" s="49">
        <v>37.5</v>
      </c>
    </row>
    <row r="25" spans="2:56" ht="59.25" customHeight="1">
      <c r="R25" s="45"/>
      <c r="S25" s="29"/>
      <c r="T25" s="29"/>
      <c r="U25" s="29"/>
      <c r="V25" s="29"/>
      <c r="W25" s="29"/>
      <c r="X25" s="29"/>
      <c r="Y25" s="46"/>
      <c r="Z25" s="46"/>
      <c r="AA25" s="23">
        <v>17</v>
      </c>
      <c r="AB25" s="47" t="s">
        <v>196</v>
      </c>
      <c r="AC25" s="48" t="s">
        <v>236</v>
      </c>
      <c r="AD25" s="48">
        <v>200</v>
      </c>
      <c r="AE25" s="48">
        <v>408</v>
      </c>
      <c r="AF25" s="48">
        <v>21</v>
      </c>
      <c r="AG25" s="48">
        <v>21</v>
      </c>
      <c r="AH25" s="48">
        <v>22</v>
      </c>
      <c r="AI25" s="49">
        <v>125.35</v>
      </c>
      <c r="AJ25" s="49">
        <v>98.4</v>
      </c>
      <c r="AK25" s="23"/>
      <c r="AL25" s="70"/>
      <c r="AM25" s="71"/>
      <c r="AN25" s="71"/>
      <c r="AO25" s="71"/>
      <c r="AP25" s="71"/>
      <c r="AQ25" s="71"/>
      <c r="AR25" s="71"/>
      <c r="AS25" s="72"/>
      <c r="AT25" s="72"/>
      <c r="AU25" s="23">
        <v>17</v>
      </c>
      <c r="AV25" s="50" t="s">
        <v>191</v>
      </c>
      <c r="AW25" s="48" t="s">
        <v>237</v>
      </c>
      <c r="AX25" s="48">
        <v>248</v>
      </c>
      <c r="AY25" s="48">
        <v>199</v>
      </c>
      <c r="AZ25" s="48">
        <v>9</v>
      </c>
      <c r="BA25" s="48">
        <v>14</v>
      </c>
      <c r="BB25" s="48">
        <v>13</v>
      </c>
      <c r="BC25" s="49">
        <v>49.65</v>
      </c>
      <c r="BD25" s="49">
        <v>39</v>
      </c>
    </row>
    <row r="26" spans="2:56" ht="59.25" customHeight="1">
      <c r="R26" s="45"/>
      <c r="S26" s="29"/>
      <c r="T26" s="29"/>
      <c r="U26" s="29"/>
      <c r="V26" s="29"/>
      <c r="W26" s="29"/>
      <c r="X26" s="29"/>
      <c r="Y26" s="46"/>
      <c r="Z26" s="46"/>
      <c r="AA26" s="23">
        <v>18</v>
      </c>
      <c r="AB26" s="47" t="s">
        <v>196</v>
      </c>
      <c r="AC26" s="48" t="s">
        <v>238</v>
      </c>
      <c r="AD26" s="48">
        <v>207</v>
      </c>
      <c r="AE26" s="48">
        <v>405</v>
      </c>
      <c r="AF26" s="48">
        <v>18</v>
      </c>
      <c r="AG26" s="48">
        <v>28</v>
      </c>
      <c r="AH26" s="48">
        <v>22</v>
      </c>
      <c r="AI26" s="49">
        <v>147.69999999999999</v>
      </c>
      <c r="AJ26" s="49">
        <v>115.9</v>
      </c>
      <c r="AK26" s="23"/>
      <c r="AL26" s="70"/>
      <c r="AM26" s="71"/>
      <c r="AN26" s="71"/>
      <c r="AO26" s="71"/>
      <c r="AP26" s="71"/>
      <c r="AQ26" s="71"/>
      <c r="AR26" s="71"/>
      <c r="AS26" s="72"/>
      <c r="AT26" s="72"/>
      <c r="AU26" s="23">
        <v>18</v>
      </c>
      <c r="AV26" s="50" t="s">
        <v>191</v>
      </c>
      <c r="AW26" s="48" t="s">
        <v>239</v>
      </c>
      <c r="AX26" s="48">
        <v>250</v>
      </c>
      <c r="AY26" s="48">
        <v>200</v>
      </c>
      <c r="AZ26" s="48">
        <v>10</v>
      </c>
      <c r="BA26" s="48">
        <v>16</v>
      </c>
      <c r="BB26" s="48">
        <v>13</v>
      </c>
      <c r="BC26" s="49">
        <v>56.13</v>
      </c>
      <c r="BD26" s="49">
        <v>44.1</v>
      </c>
    </row>
    <row r="27" spans="2:56" ht="59.25" customHeight="1">
      <c r="R27" s="45"/>
      <c r="S27" s="29"/>
      <c r="T27" s="29"/>
      <c r="U27" s="29"/>
      <c r="V27" s="29"/>
      <c r="W27" s="29"/>
      <c r="X27" s="29"/>
      <c r="Y27" s="46"/>
      <c r="Z27" s="46"/>
      <c r="AA27" s="23">
        <v>19</v>
      </c>
      <c r="AB27" s="47" t="s">
        <v>196</v>
      </c>
      <c r="AC27" s="48" t="s">
        <v>240</v>
      </c>
      <c r="AD27" s="48">
        <v>214</v>
      </c>
      <c r="AE27" s="48">
        <v>407</v>
      </c>
      <c r="AF27" s="48">
        <v>20</v>
      </c>
      <c r="AG27" s="48">
        <v>35</v>
      </c>
      <c r="AH27" s="48">
        <v>22</v>
      </c>
      <c r="AI27" s="49">
        <v>180.33</v>
      </c>
      <c r="AJ27" s="49">
        <v>141.6</v>
      </c>
      <c r="AK27" s="23"/>
      <c r="AL27" s="70"/>
      <c r="AM27" s="71"/>
      <c r="AN27" s="71"/>
      <c r="AO27" s="71"/>
      <c r="AP27" s="71"/>
      <c r="AQ27" s="71"/>
      <c r="AR27" s="71"/>
      <c r="AS27" s="72"/>
      <c r="AT27" s="72"/>
      <c r="AU27" s="23">
        <v>19</v>
      </c>
      <c r="AV27" s="50" t="s">
        <v>191</v>
      </c>
      <c r="AW27" s="48" t="s">
        <v>241</v>
      </c>
      <c r="AX27" s="48">
        <v>253</v>
      </c>
      <c r="AY27" s="48">
        <v>201</v>
      </c>
      <c r="AZ27" s="48">
        <v>11</v>
      </c>
      <c r="BA27" s="48">
        <v>19</v>
      </c>
      <c r="BB27" s="48">
        <v>13</v>
      </c>
      <c r="BC27" s="49">
        <v>64.66</v>
      </c>
      <c r="BD27" s="49">
        <v>50.8</v>
      </c>
    </row>
    <row r="28" spans="2:56" ht="59.25" customHeight="1">
      <c r="R28" s="45"/>
      <c r="S28" s="29"/>
      <c r="T28" s="29"/>
      <c r="U28" s="29"/>
      <c r="V28" s="29"/>
      <c r="W28" s="29"/>
      <c r="X28" s="29"/>
      <c r="Y28" s="46"/>
      <c r="Z28" s="46"/>
      <c r="AA28" s="23"/>
      <c r="AB28" s="45"/>
      <c r="AC28" s="79"/>
      <c r="AD28" s="79"/>
      <c r="AE28" s="79"/>
      <c r="AF28" s="79"/>
      <c r="AG28" s="79"/>
      <c r="AH28" s="79"/>
      <c r="AI28" s="80"/>
      <c r="AJ28" s="80"/>
      <c r="AK28" s="23"/>
      <c r="AL28" s="70"/>
      <c r="AM28" s="71"/>
      <c r="AN28" s="71"/>
      <c r="AO28" s="71"/>
      <c r="AP28" s="71"/>
      <c r="AQ28" s="71"/>
      <c r="AR28" s="71"/>
      <c r="AS28" s="72"/>
      <c r="AT28" s="72"/>
      <c r="AU28" s="23">
        <v>20</v>
      </c>
      <c r="AV28" s="50" t="s">
        <v>191</v>
      </c>
      <c r="AW28" s="48" t="s">
        <v>242</v>
      </c>
      <c r="AX28" s="48">
        <v>273</v>
      </c>
      <c r="AY28" s="48">
        <v>199</v>
      </c>
      <c r="AZ28" s="48">
        <v>9</v>
      </c>
      <c r="BA28" s="48">
        <v>14</v>
      </c>
      <c r="BB28" s="48">
        <v>13</v>
      </c>
      <c r="BC28" s="49">
        <v>51.9</v>
      </c>
      <c r="BD28" s="49">
        <v>40.700000000000003</v>
      </c>
    </row>
    <row r="29" spans="2:56" ht="59.25" customHeight="1">
      <c r="R29" s="45"/>
      <c r="S29" s="29"/>
      <c r="T29" s="29"/>
      <c r="U29" s="29"/>
      <c r="V29" s="29"/>
      <c r="W29" s="29"/>
      <c r="X29" s="29"/>
      <c r="Y29" s="46"/>
      <c r="Z29" s="46"/>
      <c r="AA29" s="23"/>
      <c r="AB29" s="45"/>
      <c r="AC29" s="79"/>
      <c r="AD29" s="79"/>
      <c r="AE29" s="79"/>
      <c r="AF29" s="79"/>
      <c r="AG29" s="79"/>
      <c r="AH29" s="79"/>
      <c r="AI29" s="80"/>
      <c r="AJ29" s="80"/>
      <c r="AK29" s="23"/>
      <c r="AL29" s="70"/>
      <c r="AM29" s="71"/>
      <c r="AN29" s="71"/>
      <c r="AO29" s="71"/>
      <c r="AP29" s="71"/>
      <c r="AQ29" s="71"/>
      <c r="AR29" s="71"/>
      <c r="AS29" s="72"/>
      <c r="AT29" s="72"/>
      <c r="AU29" s="23">
        <v>21</v>
      </c>
      <c r="AV29" s="50" t="s">
        <v>191</v>
      </c>
      <c r="AW29" s="48" t="s">
        <v>243</v>
      </c>
      <c r="AX29" s="48">
        <v>275</v>
      </c>
      <c r="AY29" s="48">
        <v>200</v>
      </c>
      <c r="AZ29" s="48">
        <v>10</v>
      </c>
      <c r="BA29" s="48">
        <v>16</v>
      </c>
      <c r="BB29" s="48">
        <v>13</v>
      </c>
      <c r="BC29" s="49">
        <v>58.63</v>
      </c>
      <c r="BD29" s="49">
        <v>46</v>
      </c>
    </row>
    <row r="30" spans="2:56" ht="59.25" customHeight="1">
      <c r="P30" s="74"/>
      <c r="R30" s="45"/>
      <c r="S30" s="29"/>
      <c r="T30" s="29"/>
      <c r="U30" s="29"/>
      <c r="V30" s="29"/>
      <c r="W30" s="29"/>
      <c r="X30" s="29"/>
      <c r="Y30" s="46"/>
      <c r="Z30" s="46"/>
      <c r="AA30" s="23"/>
      <c r="AB30" s="45"/>
      <c r="AC30" s="79"/>
      <c r="AD30" s="79"/>
      <c r="AE30" s="79"/>
      <c r="AF30" s="79"/>
      <c r="AG30" s="79"/>
      <c r="AH30" s="79"/>
      <c r="AI30" s="80"/>
      <c r="AJ30" s="80"/>
      <c r="AK30" s="23"/>
      <c r="AL30" s="70"/>
      <c r="AM30" s="71"/>
      <c r="AN30" s="71"/>
      <c r="AO30" s="71"/>
      <c r="AP30" s="71"/>
      <c r="AQ30" s="71"/>
      <c r="AR30" s="71"/>
      <c r="AS30" s="72"/>
      <c r="AT30" s="72"/>
      <c r="AU30" s="23">
        <v>22</v>
      </c>
      <c r="AV30" s="50" t="s">
        <v>191</v>
      </c>
      <c r="AW30" s="48" t="s">
        <v>244</v>
      </c>
      <c r="AX30" s="48">
        <v>298</v>
      </c>
      <c r="AY30" s="48">
        <v>199</v>
      </c>
      <c r="AZ30" s="48">
        <v>10</v>
      </c>
      <c r="BA30" s="48">
        <v>15</v>
      </c>
      <c r="BB30" s="48">
        <v>13</v>
      </c>
      <c r="BC30" s="49">
        <v>58.88</v>
      </c>
      <c r="BD30" s="49">
        <v>46.2</v>
      </c>
    </row>
    <row r="31" spans="2:56" ht="59.25" customHeight="1">
      <c r="R31" s="45"/>
      <c r="S31" s="29"/>
      <c r="T31" s="29"/>
      <c r="U31" s="29"/>
      <c r="V31" s="29"/>
      <c r="W31" s="29"/>
      <c r="X31" s="29"/>
      <c r="Y31" s="46"/>
      <c r="Z31" s="46"/>
      <c r="AA31" s="23"/>
      <c r="AB31" s="45"/>
      <c r="AC31" s="79"/>
      <c r="AD31" s="79"/>
      <c r="AE31" s="79"/>
      <c r="AF31" s="79"/>
      <c r="AG31" s="79"/>
      <c r="AH31" s="79"/>
      <c r="AI31" s="80"/>
      <c r="AJ31" s="80"/>
      <c r="AK31" s="23"/>
      <c r="AL31" s="70"/>
      <c r="AM31" s="71"/>
      <c r="AN31" s="71"/>
      <c r="AO31" s="71"/>
      <c r="AP31" s="71"/>
      <c r="AQ31" s="71"/>
      <c r="AR31" s="71"/>
      <c r="AS31" s="72"/>
      <c r="AT31" s="72"/>
      <c r="AU31" s="23">
        <v>23</v>
      </c>
      <c r="AV31" s="50" t="s">
        <v>191</v>
      </c>
      <c r="AW31" s="48" t="s">
        <v>245</v>
      </c>
      <c r="AX31" s="48">
        <v>300</v>
      </c>
      <c r="AY31" s="48">
        <v>200</v>
      </c>
      <c r="AZ31" s="48">
        <v>11</v>
      </c>
      <c r="BA31" s="48">
        <v>17</v>
      </c>
      <c r="BB31" s="48">
        <v>13</v>
      </c>
      <c r="BC31" s="49">
        <v>65.86</v>
      </c>
      <c r="BD31" s="49">
        <v>51.7</v>
      </c>
    </row>
    <row r="32" spans="2:56" ht="59.25" customHeight="1">
      <c r="R32" s="45"/>
      <c r="S32" s="29"/>
      <c r="T32" s="29"/>
      <c r="U32" s="29"/>
      <c r="V32" s="29"/>
      <c r="W32" s="29"/>
      <c r="X32" s="29"/>
      <c r="Y32" s="46"/>
      <c r="Z32" s="46"/>
      <c r="AA32" s="23"/>
      <c r="AB32" s="45"/>
      <c r="AC32" s="79"/>
      <c r="AD32" s="79"/>
      <c r="AE32" s="79"/>
      <c r="AF32" s="79"/>
      <c r="AG32" s="79"/>
      <c r="AH32" s="79"/>
      <c r="AI32" s="80"/>
      <c r="AJ32" s="80"/>
      <c r="AK32" s="23"/>
      <c r="AL32" s="70"/>
      <c r="AM32" s="71"/>
      <c r="AN32" s="71"/>
      <c r="AO32" s="71"/>
      <c r="AP32" s="71"/>
      <c r="AQ32" s="71"/>
      <c r="AR32" s="71"/>
      <c r="AS32" s="72"/>
      <c r="AT32" s="72"/>
      <c r="AU32" s="23">
        <v>24</v>
      </c>
      <c r="AV32" s="50" t="s">
        <v>191</v>
      </c>
      <c r="AW32" s="48" t="s">
        <v>246</v>
      </c>
      <c r="AX32" s="48">
        <v>303</v>
      </c>
      <c r="AY32" s="48">
        <v>201</v>
      </c>
      <c r="AZ32" s="48">
        <v>12</v>
      </c>
      <c r="BA32" s="48">
        <v>20</v>
      </c>
      <c r="BB32" s="48">
        <v>13</v>
      </c>
      <c r="BC32" s="49">
        <v>74.89</v>
      </c>
      <c r="BD32" s="49">
        <v>58.8</v>
      </c>
    </row>
    <row r="33" spans="18:56" ht="59.25" customHeight="1">
      <c r="R33" s="45"/>
      <c r="S33" s="29"/>
      <c r="T33" s="29"/>
      <c r="U33" s="29"/>
      <c r="V33" s="29"/>
      <c r="W33" s="29"/>
      <c r="X33" s="29"/>
      <c r="Y33" s="46"/>
      <c r="Z33" s="46"/>
      <c r="AA33" s="23"/>
      <c r="AB33" s="45"/>
      <c r="AC33" s="79"/>
      <c r="AD33" s="79"/>
      <c r="AE33" s="79"/>
      <c r="AF33" s="79"/>
      <c r="AG33" s="79"/>
      <c r="AH33" s="79"/>
      <c r="AI33" s="80"/>
      <c r="AJ33" s="80"/>
      <c r="AK33" s="23"/>
      <c r="AL33" s="70"/>
      <c r="AM33" s="71"/>
      <c r="AN33" s="71"/>
      <c r="AO33" s="71"/>
      <c r="AP33" s="71"/>
      <c r="AQ33" s="71"/>
      <c r="AR33" s="71"/>
      <c r="AS33" s="72"/>
      <c r="AT33" s="72"/>
      <c r="AU33" s="23">
        <v>25</v>
      </c>
      <c r="AV33" s="50" t="s">
        <v>191</v>
      </c>
      <c r="AW33" s="48" t="s">
        <v>247</v>
      </c>
      <c r="AX33" s="48">
        <v>323</v>
      </c>
      <c r="AY33" s="48">
        <v>299</v>
      </c>
      <c r="AZ33" s="48">
        <v>10</v>
      </c>
      <c r="BA33" s="48">
        <v>15</v>
      </c>
      <c r="BB33" s="48">
        <v>13</v>
      </c>
      <c r="BC33" s="49">
        <v>76.27</v>
      </c>
      <c r="BD33" s="49">
        <v>59.9</v>
      </c>
    </row>
    <row r="34" spans="18:56" ht="59.25" customHeight="1">
      <c r="R34" s="45"/>
      <c r="S34" s="29"/>
      <c r="T34" s="29"/>
      <c r="U34" s="29"/>
      <c r="V34" s="29"/>
      <c r="W34" s="29"/>
      <c r="X34" s="29"/>
      <c r="Y34" s="46"/>
      <c r="Z34" s="46"/>
      <c r="AA34" s="23"/>
      <c r="AB34" s="45"/>
      <c r="AC34" s="79"/>
      <c r="AD34" s="79"/>
      <c r="AE34" s="79"/>
      <c r="AF34" s="79"/>
      <c r="AG34" s="79"/>
      <c r="AH34" s="79"/>
      <c r="AI34" s="80"/>
      <c r="AJ34" s="80"/>
      <c r="AK34" s="23"/>
      <c r="AL34" s="70"/>
      <c r="AM34" s="71"/>
      <c r="AN34" s="71"/>
      <c r="AO34" s="71"/>
      <c r="AP34" s="71"/>
      <c r="AQ34" s="71"/>
      <c r="AR34" s="71"/>
      <c r="AS34" s="72"/>
      <c r="AT34" s="72"/>
      <c r="AU34" s="23">
        <v>26</v>
      </c>
      <c r="AV34" s="50" t="s">
        <v>191</v>
      </c>
      <c r="AW34" s="48" t="s">
        <v>248</v>
      </c>
      <c r="AX34" s="48">
        <v>325</v>
      </c>
      <c r="AY34" s="48">
        <v>300</v>
      </c>
      <c r="AZ34" s="48">
        <v>11</v>
      </c>
      <c r="BA34" s="48">
        <v>17</v>
      </c>
      <c r="BB34" s="48">
        <v>13</v>
      </c>
      <c r="BC34" s="49">
        <v>85.61</v>
      </c>
      <c r="BD34" s="49">
        <v>67.2</v>
      </c>
    </row>
    <row r="35" spans="18:56" ht="59.25" customHeight="1">
      <c r="R35" s="45"/>
      <c r="S35" s="29"/>
      <c r="T35" s="29"/>
      <c r="U35" s="29"/>
      <c r="V35" s="29"/>
      <c r="W35" s="29"/>
      <c r="X35" s="29"/>
      <c r="Y35" s="46"/>
      <c r="Z35" s="46"/>
      <c r="AA35" s="23"/>
      <c r="AB35" s="45"/>
      <c r="AC35" s="79"/>
      <c r="AD35" s="79"/>
      <c r="AE35" s="79"/>
      <c r="AF35" s="79"/>
      <c r="AG35" s="79"/>
      <c r="AH35" s="79"/>
      <c r="AI35" s="80"/>
      <c r="AJ35" s="80"/>
      <c r="AK35" s="23"/>
      <c r="AL35" s="70"/>
      <c r="AM35" s="71"/>
      <c r="AN35" s="71"/>
      <c r="AO35" s="71"/>
      <c r="AP35" s="71"/>
      <c r="AQ35" s="71"/>
      <c r="AR35" s="71"/>
      <c r="AS35" s="72"/>
      <c r="AT35" s="72"/>
      <c r="AU35" s="23">
        <v>27</v>
      </c>
      <c r="AV35" s="50" t="s">
        <v>191</v>
      </c>
      <c r="AW35" s="48" t="s">
        <v>249</v>
      </c>
      <c r="AX35" s="48">
        <v>328</v>
      </c>
      <c r="AY35" s="48">
        <v>301</v>
      </c>
      <c r="AZ35" s="48">
        <v>12</v>
      </c>
      <c r="BA35" s="48">
        <v>20</v>
      </c>
      <c r="BB35" s="48">
        <v>13</v>
      </c>
      <c r="BC35" s="49">
        <v>97.89</v>
      </c>
      <c r="BD35" s="49">
        <v>76.8</v>
      </c>
    </row>
    <row r="36" spans="18:56" ht="59.25" customHeight="1">
      <c r="R36" s="45"/>
      <c r="S36" s="29"/>
      <c r="T36" s="29"/>
      <c r="U36" s="29"/>
      <c r="V36" s="29"/>
      <c r="W36" s="29"/>
      <c r="X36" s="29"/>
      <c r="Y36" s="46"/>
      <c r="Z36" s="46"/>
      <c r="AA36" s="23"/>
      <c r="AB36" s="45"/>
      <c r="AC36" s="79"/>
      <c r="AD36" s="79"/>
      <c r="AE36" s="79"/>
      <c r="AF36" s="79"/>
      <c r="AG36" s="79"/>
      <c r="AH36" s="79"/>
      <c r="AI36" s="80"/>
      <c r="AJ36" s="80"/>
      <c r="AK36" s="23"/>
      <c r="AL36" s="70"/>
      <c r="AM36" s="71"/>
      <c r="AN36" s="71"/>
      <c r="AO36" s="71"/>
      <c r="AP36" s="71"/>
      <c r="AQ36" s="71"/>
      <c r="AR36" s="71"/>
      <c r="AS36" s="72"/>
      <c r="AT36" s="72"/>
      <c r="AU36" s="23">
        <v>28</v>
      </c>
      <c r="AV36" s="50" t="s">
        <v>191</v>
      </c>
      <c r="AW36" s="48" t="s">
        <v>250</v>
      </c>
      <c r="AX36" s="48">
        <v>346</v>
      </c>
      <c r="AY36" s="48">
        <v>300</v>
      </c>
      <c r="AZ36" s="48">
        <v>13</v>
      </c>
      <c r="BA36" s="48">
        <v>20</v>
      </c>
      <c r="BB36" s="48">
        <v>13</v>
      </c>
      <c r="BC36" s="49">
        <v>103.11</v>
      </c>
      <c r="BD36" s="49">
        <v>80.900000000000006</v>
      </c>
    </row>
    <row r="37" spans="18:56" ht="59.25" customHeight="1">
      <c r="R37" s="45"/>
      <c r="S37" s="29"/>
      <c r="T37" s="29"/>
      <c r="U37" s="29"/>
      <c r="V37" s="29"/>
      <c r="W37" s="29"/>
      <c r="X37" s="29"/>
      <c r="Y37" s="46"/>
      <c r="Z37" s="46"/>
      <c r="AA37" s="23"/>
      <c r="AB37" s="45"/>
      <c r="AC37" s="79"/>
      <c r="AD37" s="79"/>
      <c r="AE37" s="79"/>
      <c r="AF37" s="79"/>
      <c r="AG37" s="79"/>
      <c r="AH37" s="79"/>
      <c r="AI37" s="80"/>
      <c r="AJ37" s="80"/>
      <c r="AK37" s="23"/>
      <c r="AL37" s="70"/>
      <c r="AM37" s="71"/>
      <c r="AN37" s="71"/>
      <c r="AO37" s="71"/>
      <c r="AP37" s="71"/>
      <c r="AQ37" s="71"/>
      <c r="AR37" s="71"/>
      <c r="AS37" s="72"/>
      <c r="AT37" s="72"/>
      <c r="AU37" s="23">
        <v>29</v>
      </c>
      <c r="AV37" s="50" t="s">
        <v>191</v>
      </c>
      <c r="AW37" s="48" t="s">
        <v>251</v>
      </c>
      <c r="AX37" s="48">
        <v>350</v>
      </c>
      <c r="AY37" s="48">
        <v>300</v>
      </c>
      <c r="AZ37" s="48">
        <v>13</v>
      </c>
      <c r="BA37" s="48">
        <v>24</v>
      </c>
      <c r="BB37" s="48">
        <v>13</v>
      </c>
      <c r="BC37" s="49">
        <v>115.11</v>
      </c>
      <c r="BD37" s="49">
        <v>90.4</v>
      </c>
    </row>
    <row r="38" spans="18:56" ht="59.25" customHeight="1">
      <c r="R38" s="45"/>
      <c r="S38" s="29"/>
      <c r="T38" s="29"/>
      <c r="U38" s="29"/>
      <c r="V38" s="29"/>
      <c r="W38" s="29"/>
      <c r="X38" s="29"/>
      <c r="Y38" s="46"/>
      <c r="Z38" s="46"/>
      <c r="AA38" s="2"/>
      <c r="AB38" s="45"/>
      <c r="AC38" s="29"/>
      <c r="AD38" s="29"/>
      <c r="AE38" s="29"/>
      <c r="AF38" s="29"/>
      <c r="AG38" s="29"/>
      <c r="AH38" s="29"/>
      <c r="AI38" s="46"/>
      <c r="AJ38" s="46"/>
      <c r="AK38" s="2"/>
      <c r="AL38" s="70"/>
      <c r="AM38" s="71"/>
      <c r="AN38" s="71"/>
      <c r="AO38" s="71"/>
      <c r="AP38" s="71"/>
      <c r="AQ38" s="71"/>
      <c r="AR38" s="71"/>
      <c r="AS38" s="72"/>
      <c r="AT38" s="72"/>
      <c r="AU38" s="23">
        <v>30</v>
      </c>
      <c r="AV38" s="50" t="s">
        <v>191</v>
      </c>
      <c r="AW38" s="48" t="s">
        <v>252</v>
      </c>
      <c r="AX38" s="48">
        <v>396</v>
      </c>
      <c r="AY38" s="48">
        <v>300</v>
      </c>
      <c r="AZ38" s="48">
        <v>14</v>
      </c>
      <c r="BA38" s="48">
        <v>22</v>
      </c>
      <c r="BB38" s="48">
        <v>18</v>
      </c>
      <c r="BC38" s="49">
        <v>119.75</v>
      </c>
      <c r="BD38" s="49">
        <v>94</v>
      </c>
    </row>
    <row r="39" spans="18:56" ht="59.25" customHeight="1">
      <c r="R39" s="45"/>
      <c r="S39" s="29"/>
      <c r="T39" s="29"/>
      <c r="U39" s="29"/>
      <c r="V39" s="29"/>
      <c r="W39" s="29"/>
      <c r="X39" s="29"/>
      <c r="Y39" s="46"/>
      <c r="Z39" s="46"/>
      <c r="AA39" s="2"/>
      <c r="AB39" s="45"/>
      <c r="AC39" s="29"/>
      <c r="AD39" s="29"/>
      <c r="AE39" s="29"/>
      <c r="AF39" s="29"/>
      <c r="AG39" s="29"/>
      <c r="AH39" s="29"/>
      <c r="AI39" s="46"/>
      <c r="AJ39" s="46"/>
      <c r="AK39" s="2"/>
      <c r="AL39" s="70"/>
      <c r="AM39" s="71"/>
      <c r="AN39" s="71"/>
      <c r="AO39" s="71"/>
      <c r="AP39" s="71"/>
      <c r="AQ39" s="71"/>
      <c r="AR39" s="71"/>
      <c r="AS39" s="72"/>
      <c r="AT39" s="72"/>
      <c r="AU39" s="23">
        <v>31</v>
      </c>
      <c r="AV39" s="50" t="s">
        <v>191</v>
      </c>
      <c r="AW39" s="48" t="s">
        <v>253</v>
      </c>
      <c r="AX39" s="48">
        <v>400</v>
      </c>
      <c r="AY39" s="48">
        <v>300</v>
      </c>
      <c r="AZ39" s="48">
        <v>14</v>
      </c>
      <c r="BA39" s="48">
        <v>26</v>
      </c>
      <c r="BB39" s="48">
        <v>18</v>
      </c>
      <c r="BC39" s="49">
        <v>131.75</v>
      </c>
      <c r="BD39" s="49">
        <v>103.4</v>
      </c>
    </row>
    <row r="40" spans="18:56" ht="59.25" customHeight="1">
      <c r="R40" s="45"/>
      <c r="S40" s="29"/>
      <c r="T40" s="29"/>
      <c r="U40" s="29"/>
      <c r="V40" s="29"/>
      <c r="W40" s="29"/>
      <c r="X40" s="29"/>
      <c r="Y40" s="46"/>
      <c r="Z40" s="46"/>
      <c r="AA40" s="2"/>
      <c r="AB40" s="45"/>
      <c r="AC40" s="29"/>
      <c r="AD40" s="29"/>
      <c r="AE40" s="29"/>
      <c r="AF40" s="29"/>
      <c r="AG40" s="29"/>
      <c r="AH40" s="29"/>
      <c r="AI40" s="46"/>
      <c r="AJ40" s="46"/>
      <c r="AK40" s="2"/>
      <c r="AL40" s="70"/>
      <c r="AM40" s="71"/>
      <c r="AN40" s="71"/>
      <c r="AO40" s="71"/>
      <c r="AP40" s="71"/>
      <c r="AQ40" s="71"/>
      <c r="AR40" s="71"/>
      <c r="AS40" s="72"/>
      <c r="AT40" s="72"/>
      <c r="AU40" s="23">
        <v>32</v>
      </c>
      <c r="AV40" s="50" t="s">
        <v>191</v>
      </c>
      <c r="AW40" s="48" t="s">
        <v>254</v>
      </c>
      <c r="AX40" s="48">
        <v>445</v>
      </c>
      <c r="AY40" s="48">
        <v>299</v>
      </c>
      <c r="AZ40" s="48">
        <v>15</v>
      </c>
      <c r="BA40" s="48">
        <v>23</v>
      </c>
      <c r="BB40" s="48">
        <v>18</v>
      </c>
      <c r="BC40" s="49">
        <v>133.46</v>
      </c>
      <c r="BD40" s="49">
        <v>104.8</v>
      </c>
    </row>
    <row r="41" spans="18:56" ht="59.25" customHeight="1">
      <c r="R41" s="45"/>
      <c r="S41" s="29"/>
      <c r="T41" s="29"/>
      <c r="U41" s="29"/>
      <c r="V41" s="29"/>
      <c r="W41" s="29"/>
      <c r="X41" s="29"/>
      <c r="Y41" s="46"/>
      <c r="Z41" s="46"/>
      <c r="AA41" s="2"/>
      <c r="AB41" s="45"/>
      <c r="AC41" s="29"/>
      <c r="AD41" s="29"/>
      <c r="AE41" s="29"/>
      <c r="AF41" s="29"/>
      <c r="AG41" s="29"/>
      <c r="AH41" s="29"/>
      <c r="AI41" s="46"/>
      <c r="AJ41" s="46"/>
      <c r="AK41" s="2"/>
      <c r="AL41" s="70"/>
      <c r="AM41" s="71"/>
      <c r="AN41" s="71"/>
      <c r="AO41" s="71"/>
      <c r="AP41" s="71"/>
      <c r="AQ41" s="71"/>
      <c r="AR41" s="71"/>
      <c r="AS41" s="72"/>
      <c r="AT41" s="72"/>
      <c r="AU41" s="23">
        <v>33</v>
      </c>
      <c r="AV41" s="50" t="s">
        <v>191</v>
      </c>
      <c r="AW41" s="48" t="s">
        <v>255</v>
      </c>
      <c r="AX41" s="73">
        <v>450</v>
      </c>
      <c r="AY41" s="73">
        <v>300</v>
      </c>
      <c r="AZ41" s="73">
        <v>16</v>
      </c>
      <c r="BA41" s="73">
        <v>28</v>
      </c>
      <c r="BB41" s="48">
        <v>18</v>
      </c>
      <c r="BC41" s="76">
        <v>152.91</v>
      </c>
      <c r="BD41" s="76">
        <v>120</v>
      </c>
    </row>
    <row r="42" spans="18:56" ht="59.25" customHeight="1">
      <c r="R42" s="45"/>
      <c r="S42" s="29"/>
      <c r="T42" s="29"/>
      <c r="U42" s="29"/>
      <c r="V42" s="29"/>
      <c r="W42" s="29"/>
      <c r="X42" s="29"/>
      <c r="Y42" s="46"/>
      <c r="Z42" s="46"/>
      <c r="AA42" s="2"/>
      <c r="AB42" s="45"/>
      <c r="AC42" s="29"/>
      <c r="AD42" s="29"/>
      <c r="AE42" s="29"/>
      <c r="AF42" s="29"/>
      <c r="AG42" s="29"/>
      <c r="AH42" s="29"/>
      <c r="AI42" s="46"/>
      <c r="AJ42" s="46"/>
      <c r="AK42" s="2"/>
      <c r="AL42" s="70"/>
      <c r="AM42" s="71"/>
      <c r="AN42" s="71"/>
      <c r="AO42" s="71"/>
      <c r="AP42" s="71"/>
      <c r="AQ42" s="71"/>
      <c r="AR42" s="71"/>
      <c r="AS42" s="72"/>
      <c r="AT42" s="72"/>
      <c r="AU42" s="23">
        <v>34</v>
      </c>
      <c r="AV42" s="50" t="s">
        <v>191</v>
      </c>
      <c r="AW42" s="48" t="s">
        <v>256</v>
      </c>
      <c r="AX42" s="73">
        <v>456</v>
      </c>
      <c r="AY42" s="73">
        <v>302</v>
      </c>
      <c r="AZ42" s="73">
        <v>18</v>
      </c>
      <c r="BA42" s="73">
        <v>34</v>
      </c>
      <c r="BB42" s="48">
        <v>18</v>
      </c>
      <c r="BC42" s="76">
        <v>180.03</v>
      </c>
      <c r="BD42" s="76">
        <v>141.30000000000001</v>
      </c>
    </row>
    <row r="43" spans="18:56" ht="59.25" customHeight="1">
      <c r="R43" s="45"/>
      <c r="S43" s="29"/>
      <c r="T43" s="29"/>
      <c r="U43" s="29"/>
      <c r="V43" s="29"/>
      <c r="W43" s="29"/>
      <c r="X43" s="29"/>
      <c r="Y43" s="46"/>
      <c r="Z43" s="46"/>
      <c r="AA43" s="2"/>
      <c r="AB43" s="45"/>
      <c r="AC43" s="29"/>
      <c r="AD43" s="29"/>
      <c r="AE43" s="29"/>
      <c r="AF43" s="29"/>
      <c r="AG43" s="29"/>
      <c r="AH43" s="29"/>
      <c r="AI43" s="46"/>
      <c r="AJ43" s="46"/>
      <c r="AK43" s="2"/>
      <c r="AL43" s="70"/>
      <c r="AM43" s="71"/>
      <c r="AN43" s="71"/>
      <c r="AO43" s="71"/>
      <c r="AP43" s="71"/>
      <c r="AQ43" s="71"/>
      <c r="AR43" s="71"/>
      <c r="AS43" s="72"/>
      <c r="AT43" s="72"/>
      <c r="AU43" s="23"/>
      <c r="AV43" s="81"/>
      <c r="AW43" s="79"/>
      <c r="AX43" s="82"/>
      <c r="AY43" s="82"/>
      <c r="AZ43" s="82"/>
      <c r="BA43" s="82"/>
      <c r="BB43" s="79"/>
      <c r="BC43" s="83"/>
      <c r="BD43" s="83"/>
    </row>
    <row r="44" spans="18:56" ht="59.25" customHeight="1">
      <c r="R44" s="45"/>
      <c r="S44" s="29"/>
      <c r="T44" s="29"/>
      <c r="U44" s="29"/>
      <c r="V44" s="29"/>
      <c r="W44" s="29"/>
      <c r="X44" s="29"/>
      <c r="Y44" s="46"/>
      <c r="Z44" s="46"/>
      <c r="AA44" s="2"/>
      <c r="AB44" s="45"/>
      <c r="AC44" s="29"/>
      <c r="AD44" s="29"/>
      <c r="AE44" s="29"/>
      <c r="AF44" s="29"/>
      <c r="AG44" s="29"/>
      <c r="AH44" s="29"/>
      <c r="AI44" s="46"/>
      <c r="AJ44" s="46"/>
      <c r="AK44" s="2"/>
      <c r="AL44" s="75"/>
      <c r="AU44" s="23"/>
      <c r="AV44" s="81"/>
      <c r="AW44" s="79"/>
      <c r="AX44" s="82"/>
      <c r="AY44" s="82"/>
      <c r="AZ44" s="82"/>
      <c r="BA44" s="82"/>
      <c r="BB44" s="79"/>
      <c r="BC44" s="83"/>
      <c r="BD44" s="83"/>
    </row>
    <row r="45" spans="18:56" ht="59.25" customHeight="1">
      <c r="R45" s="45"/>
      <c r="S45" s="29"/>
      <c r="T45" s="29"/>
      <c r="U45" s="29"/>
      <c r="V45" s="29"/>
      <c r="W45" s="29"/>
      <c r="X45" s="29"/>
      <c r="Y45" s="46"/>
      <c r="Z45" s="46"/>
      <c r="AA45" s="2"/>
      <c r="AB45" s="45"/>
      <c r="AC45" s="29"/>
      <c r="AD45" s="29"/>
      <c r="AE45" s="29"/>
      <c r="AF45" s="29"/>
      <c r="AG45" s="29"/>
      <c r="AH45" s="29"/>
      <c r="AI45" s="46"/>
      <c r="AJ45" s="46"/>
      <c r="AK45" s="2"/>
      <c r="AL45" s="75"/>
      <c r="AU45" s="23"/>
      <c r="AV45" s="81"/>
      <c r="AW45" s="79"/>
      <c r="AX45" s="82"/>
      <c r="AY45" s="82"/>
      <c r="AZ45" s="82"/>
      <c r="BA45" s="82"/>
      <c r="BB45" s="79"/>
      <c r="BC45" s="83"/>
      <c r="BD45" s="83"/>
    </row>
    <row r="46" spans="18:56" ht="59.25" customHeight="1">
      <c r="R46" s="45"/>
      <c r="S46" s="29"/>
      <c r="T46" s="29"/>
      <c r="U46" s="29"/>
      <c r="V46" s="29"/>
      <c r="W46" s="29"/>
      <c r="X46" s="29"/>
      <c r="Y46" s="46"/>
      <c r="Z46" s="46"/>
      <c r="AA46" s="2"/>
      <c r="AB46" s="45"/>
      <c r="AC46" s="29"/>
      <c r="AD46" s="29"/>
      <c r="AE46" s="29"/>
      <c r="AF46" s="29"/>
      <c r="AG46" s="29"/>
      <c r="AH46" s="29"/>
      <c r="AI46" s="46"/>
      <c r="AJ46" s="46"/>
      <c r="AK46" s="2"/>
      <c r="AL46" s="75"/>
      <c r="AU46" s="23"/>
      <c r="AV46" s="81"/>
      <c r="AW46" s="79"/>
      <c r="AX46" s="82"/>
      <c r="AY46" s="82"/>
      <c r="AZ46" s="82"/>
      <c r="BA46" s="82"/>
      <c r="BB46" s="79"/>
      <c r="BC46" s="83"/>
      <c r="BD46" s="83"/>
    </row>
    <row r="47" spans="18:56" ht="59.25" customHeight="1">
      <c r="R47" s="45"/>
      <c r="S47" s="29"/>
      <c r="T47" s="29"/>
      <c r="U47" s="29"/>
      <c r="V47" s="29"/>
      <c r="W47" s="29"/>
      <c r="X47" s="29"/>
      <c r="Y47" s="46"/>
      <c r="Z47" s="46"/>
      <c r="AA47" s="2"/>
      <c r="AB47" s="45"/>
      <c r="AC47" s="29"/>
      <c r="AD47" s="29"/>
      <c r="AE47" s="29"/>
      <c r="AF47" s="29"/>
      <c r="AG47" s="29"/>
      <c r="AH47" s="29"/>
      <c r="AI47" s="46"/>
      <c r="AJ47" s="46"/>
      <c r="AK47" s="2"/>
      <c r="AL47" s="75"/>
      <c r="AU47" s="23"/>
      <c r="AV47" s="81"/>
      <c r="AW47" s="79"/>
      <c r="AX47" s="82"/>
      <c r="AY47" s="82"/>
      <c r="AZ47" s="82"/>
      <c r="BA47" s="82"/>
      <c r="BB47" s="79"/>
      <c r="BC47" s="83"/>
      <c r="BD47" s="83"/>
    </row>
    <row r="48" spans="18:56" ht="15.75" customHeight="1">
      <c r="R48" s="45"/>
      <c r="S48" s="29"/>
      <c r="T48" s="29"/>
      <c r="U48" s="29"/>
      <c r="V48" s="29"/>
      <c r="W48" s="29"/>
      <c r="X48" s="29"/>
      <c r="Y48" s="46"/>
      <c r="Z48" s="46"/>
      <c r="AA48" s="2"/>
      <c r="AB48" s="45"/>
      <c r="AC48" s="29"/>
      <c r="AD48" s="29"/>
      <c r="AE48" s="29"/>
      <c r="AF48" s="29"/>
      <c r="AG48" s="29"/>
      <c r="AH48" s="29"/>
      <c r="AI48" s="46"/>
      <c r="AJ48" s="46"/>
      <c r="AK48" s="2"/>
      <c r="AL48" s="75"/>
      <c r="AU48" s="23"/>
      <c r="AV48" s="81"/>
      <c r="AW48" s="79"/>
      <c r="AX48" s="82"/>
      <c r="AY48" s="82"/>
      <c r="AZ48" s="82"/>
      <c r="BA48" s="82"/>
      <c r="BB48" s="79"/>
      <c r="BC48" s="83"/>
      <c r="BD48" s="83"/>
    </row>
    <row r="49" spans="18:56" ht="15.75" customHeight="1">
      <c r="R49" s="45"/>
      <c r="S49" s="29"/>
      <c r="T49" s="29"/>
      <c r="U49" s="29"/>
      <c r="V49" s="29"/>
      <c r="W49" s="29"/>
      <c r="X49" s="29"/>
      <c r="Y49" s="46"/>
      <c r="Z49" s="46"/>
      <c r="AA49" s="2"/>
      <c r="AB49" s="45"/>
      <c r="AC49" s="29"/>
      <c r="AD49" s="29"/>
      <c r="AE49" s="29"/>
      <c r="AF49" s="29"/>
      <c r="AG49" s="29"/>
      <c r="AH49" s="29"/>
      <c r="AI49" s="46"/>
      <c r="AJ49" s="46"/>
      <c r="AK49" s="2"/>
      <c r="AL49" s="75"/>
      <c r="AU49" s="23"/>
      <c r="AV49" s="81"/>
      <c r="AW49" s="79"/>
      <c r="AX49" s="82"/>
      <c r="AY49" s="82"/>
      <c r="AZ49" s="82"/>
      <c r="BA49" s="82"/>
      <c r="BB49" s="79"/>
      <c r="BC49" s="83"/>
      <c r="BD49" s="83"/>
    </row>
    <row r="50" spans="18:56" ht="15.75" customHeight="1">
      <c r="R50" s="45"/>
      <c r="S50" s="29"/>
      <c r="T50" s="29"/>
      <c r="U50" s="29"/>
      <c r="V50" s="29"/>
      <c r="W50" s="29"/>
      <c r="X50" s="29"/>
      <c r="Y50" s="46"/>
      <c r="Z50" s="46"/>
      <c r="AA50" s="2"/>
      <c r="AB50" s="45"/>
      <c r="AC50" s="29"/>
      <c r="AD50" s="29"/>
      <c r="AE50" s="29"/>
      <c r="AF50" s="29"/>
      <c r="AG50" s="29"/>
      <c r="AH50" s="29"/>
      <c r="AI50" s="46"/>
      <c r="AJ50" s="46"/>
      <c r="AK50" s="2"/>
      <c r="AL50" s="75"/>
      <c r="AU50" s="23"/>
      <c r="AV50" s="81"/>
      <c r="AW50" s="79"/>
      <c r="AX50" s="82"/>
      <c r="AY50" s="82"/>
      <c r="AZ50" s="82"/>
      <c r="BA50" s="82"/>
      <c r="BB50" s="79"/>
      <c r="BC50" s="83"/>
      <c r="BD50" s="83"/>
    </row>
    <row r="51" spans="18:56" ht="15.75" customHeight="1">
      <c r="R51" s="45"/>
      <c r="S51" s="29"/>
      <c r="T51" s="29"/>
      <c r="U51" s="29"/>
      <c r="V51" s="29"/>
      <c r="W51" s="29"/>
      <c r="X51" s="29"/>
      <c r="Y51" s="46"/>
      <c r="Z51" s="46"/>
      <c r="AA51" s="2"/>
      <c r="AB51" s="45"/>
      <c r="AC51" s="29"/>
      <c r="AD51" s="29"/>
      <c r="AE51" s="29"/>
      <c r="AF51" s="29"/>
      <c r="AG51" s="29"/>
      <c r="AH51" s="29"/>
      <c r="AI51" s="46"/>
      <c r="AJ51" s="46"/>
      <c r="AK51" s="2"/>
      <c r="AL51" s="75"/>
      <c r="AU51" s="23"/>
      <c r="AV51" s="81"/>
      <c r="AW51" s="79"/>
      <c r="AX51" s="82"/>
      <c r="AY51" s="82"/>
      <c r="AZ51" s="82"/>
      <c r="BA51" s="82"/>
      <c r="BB51" s="79"/>
      <c r="BC51" s="83"/>
      <c r="BD51" s="83"/>
    </row>
    <row r="52" spans="18:56" ht="15.75" customHeight="1">
      <c r="R52" s="45"/>
      <c r="S52" s="29"/>
      <c r="T52" s="29"/>
      <c r="U52" s="29"/>
      <c r="V52" s="29"/>
      <c r="W52" s="29"/>
      <c r="X52" s="29"/>
      <c r="Y52" s="46"/>
      <c r="Z52" s="46"/>
      <c r="AA52" s="2"/>
      <c r="AB52" s="45"/>
      <c r="AC52" s="29"/>
      <c r="AD52" s="29"/>
      <c r="AE52" s="29"/>
      <c r="AF52" s="29"/>
      <c r="AG52" s="29"/>
      <c r="AH52" s="29"/>
      <c r="AI52" s="46"/>
      <c r="AJ52" s="46"/>
      <c r="AK52" s="2"/>
      <c r="AL52" s="75"/>
      <c r="AU52" s="23"/>
      <c r="AV52" s="81"/>
      <c r="AW52" s="79"/>
      <c r="AX52" s="82"/>
      <c r="AY52" s="82"/>
      <c r="AZ52" s="82"/>
      <c r="BA52" s="82"/>
      <c r="BB52" s="79"/>
      <c r="BC52" s="83"/>
      <c r="BD52" s="83"/>
    </row>
    <row r="53" spans="18:56" ht="15.75" customHeight="1">
      <c r="R53" s="77"/>
      <c r="AB53" s="75"/>
      <c r="AL53" s="75"/>
      <c r="AU53" s="23"/>
      <c r="AV53" s="81"/>
      <c r="AW53" s="79"/>
      <c r="AX53" s="82"/>
      <c r="AY53" s="82"/>
      <c r="AZ53" s="82"/>
      <c r="BA53" s="82"/>
      <c r="BB53" s="79"/>
      <c r="BC53" s="83"/>
      <c r="BD53" s="83"/>
    </row>
    <row r="54" spans="18:56" ht="15.75" customHeight="1">
      <c r="R54" s="77"/>
      <c r="AB54" s="75"/>
      <c r="AL54" s="75"/>
      <c r="AU54" s="23"/>
      <c r="AV54" s="81"/>
      <c r="AW54" s="79"/>
      <c r="AX54" s="82"/>
      <c r="AY54" s="82"/>
      <c r="AZ54" s="82"/>
      <c r="BA54" s="82"/>
      <c r="BB54" s="79"/>
      <c r="BC54" s="83"/>
      <c r="BD54" s="83"/>
    </row>
    <row r="55" spans="18:56" ht="15.75" customHeight="1">
      <c r="R55" s="77"/>
      <c r="AB55" s="75"/>
      <c r="AL55" s="75"/>
      <c r="AU55" s="23"/>
      <c r="AV55" s="81"/>
      <c r="AW55" s="79"/>
      <c r="AX55" s="82"/>
      <c r="AY55" s="82"/>
      <c r="AZ55" s="82"/>
      <c r="BA55" s="82"/>
      <c r="BB55" s="79"/>
      <c r="BC55" s="83"/>
      <c r="BD55" s="83"/>
    </row>
    <row r="56" spans="18:56" ht="15.75" customHeight="1">
      <c r="R56" s="77"/>
      <c r="AB56" s="75"/>
      <c r="AL56" s="75"/>
      <c r="AU56" s="23"/>
      <c r="AV56" s="81"/>
      <c r="AW56" s="79"/>
      <c r="AX56" s="82"/>
      <c r="AY56" s="82"/>
      <c r="AZ56" s="82"/>
      <c r="BA56" s="82"/>
      <c r="BB56" s="79"/>
      <c r="BC56" s="83"/>
      <c r="BD56" s="83"/>
    </row>
    <row r="57" spans="18:56" ht="15.75" customHeight="1">
      <c r="R57" s="77"/>
      <c r="AB57" s="75"/>
      <c r="AL57" s="75"/>
      <c r="AU57" s="23"/>
      <c r="AV57" s="84"/>
      <c r="AW57" s="23"/>
      <c r="AX57" s="23"/>
      <c r="AY57" s="23"/>
      <c r="AZ57" s="23"/>
      <c r="BA57" s="23"/>
      <c r="BB57" s="23"/>
      <c r="BC57" s="23"/>
      <c r="BD57" s="23"/>
    </row>
    <row r="58" spans="18:56" ht="15.75" customHeight="1">
      <c r="R58" s="77"/>
      <c r="AB58" s="75"/>
      <c r="AL58" s="75"/>
      <c r="AV58" s="75"/>
    </row>
    <row r="59" spans="18:56" ht="15.75" customHeight="1">
      <c r="R59" s="77"/>
      <c r="AB59" s="75"/>
      <c r="AL59" s="75"/>
      <c r="AV59" s="75"/>
    </row>
    <row r="60" spans="18:56" ht="15.75" customHeight="1">
      <c r="R60" s="77"/>
      <c r="AB60" s="75"/>
      <c r="AL60" s="75"/>
      <c r="AV60" s="75"/>
    </row>
    <row r="61" spans="18:56" ht="15.75" customHeight="1">
      <c r="R61" s="77"/>
      <c r="AB61" s="75"/>
      <c r="AL61" s="75"/>
      <c r="AV61" s="75"/>
    </row>
    <row r="62" spans="18:56" ht="15.75" customHeight="1">
      <c r="R62" s="77"/>
      <c r="AB62" s="75"/>
      <c r="AL62" s="75"/>
      <c r="AV62" s="75"/>
    </row>
    <row r="63" spans="18:56" ht="15.75" customHeight="1">
      <c r="R63" s="77"/>
      <c r="AB63" s="75"/>
      <c r="AL63" s="75"/>
      <c r="AV63" s="75"/>
    </row>
    <row r="64" spans="18:56" ht="15.75" customHeight="1">
      <c r="R64" s="77"/>
      <c r="AB64" s="75"/>
      <c r="AL64" s="75"/>
      <c r="AV64" s="75"/>
    </row>
    <row r="65" spans="18:48" ht="15.75" customHeight="1">
      <c r="R65" s="77"/>
      <c r="AB65" s="75"/>
      <c r="AL65" s="75"/>
      <c r="AV65" s="75"/>
    </row>
    <row r="66" spans="18:48" ht="15.75" customHeight="1">
      <c r="R66" s="77"/>
      <c r="AB66" s="75"/>
      <c r="AL66" s="75"/>
    </row>
    <row r="67" spans="18:48" ht="15.75" customHeight="1">
      <c r="R67" s="77"/>
      <c r="AB67" s="75"/>
      <c r="AL67" s="75"/>
    </row>
    <row r="68" spans="18:48" ht="15.75" customHeight="1">
      <c r="R68" s="77"/>
      <c r="AB68" s="75"/>
      <c r="AL68" s="75"/>
    </row>
    <row r="69" spans="18:48" ht="15.75" customHeight="1">
      <c r="R69" s="77"/>
      <c r="AB69" s="75"/>
    </row>
    <row r="70" spans="18:48" ht="15.75" customHeight="1">
      <c r="R70" s="77"/>
      <c r="AB70" s="75"/>
    </row>
    <row r="71" spans="18:48" ht="15.75" customHeight="1">
      <c r="R71" s="77"/>
      <c r="AB71" s="75"/>
    </row>
    <row r="72" spans="18:48" ht="15.75" customHeight="1">
      <c r="R72" s="77"/>
      <c r="AB72" s="75"/>
    </row>
    <row r="73" spans="18:48" ht="15.75" customHeight="1">
      <c r="R73" s="77"/>
      <c r="AB73" s="75"/>
    </row>
    <row r="74" spans="18:48" ht="15.75" customHeight="1">
      <c r="R74" s="77"/>
      <c r="AB74" s="75"/>
    </row>
    <row r="75" spans="18:48" ht="15.75" customHeight="1">
      <c r="R75" s="77"/>
      <c r="AB75" s="75"/>
    </row>
    <row r="76" spans="18:48" ht="15.75" customHeight="1">
      <c r="R76" s="77"/>
      <c r="AB76" s="75"/>
    </row>
    <row r="77" spans="18:48" ht="15.75" customHeight="1">
      <c r="R77" s="77"/>
      <c r="AB77" s="75"/>
    </row>
    <row r="78" spans="18:48" ht="15.75" customHeight="1"/>
    <row r="79" spans="18:48" ht="15.75" customHeight="1"/>
    <row r="80" spans="18:48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</sheetData>
  <mergeCells count="48">
    <mergeCell ref="K5:K6"/>
    <mergeCell ref="L5:L6"/>
    <mergeCell ref="C5:C6"/>
    <mergeCell ref="D5:D6"/>
    <mergeCell ref="E5:I5"/>
    <mergeCell ref="J5:J6"/>
    <mergeCell ref="E3:F3"/>
    <mergeCell ref="AB3:AJ3"/>
    <mergeCell ref="AL3:AT3"/>
    <mergeCell ref="AV3:BD3"/>
    <mergeCell ref="AL6:AL8"/>
    <mergeCell ref="AV6:AV8"/>
    <mergeCell ref="S7:S8"/>
    <mergeCell ref="T7:X7"/>
    <mergeCell ref="Y7:Y8"/>
    <mergeCell ref="Z7:Z8"/>
    <mergeCell ref="M5:M6"/>
    <mergeCell ref="N5:O5"/>
    <mergeCell ref="R6:R8"/>
    <mergeCell ref="AB6:AB8"/>
    <mergeCell ref="AW7:AW8"/>
    <mergeCell ref="AX7:BB7"/>
    <mergeCell ref="AM7:AM8"/>
    <mergeCell ref="AN7:AR7"/>
    <mergeCell ref="BC7:BC8"/>
    <mergeCell ref="BD7:BD8"/>
    <mergeCell ref="K9:K10"/>
    <mergeCell ref="L9:L10"/>
    <mergeCell ref="AS7:AS8"/>
    <mergeCell ref="AT7:AT8"/>
    <mergeCell ref="AC7:AC8"/>
    <mergeCell ref="AD7:AH7"/>
    <mergeCell ref="AI7:AI8"/>
    <mergeCell ref="AJ7:AJ8"/>
    <mergeCell ref="N9:O9"/>
    <mergeCell ref="C9:C10"/>
    <mergeCell ref="D9:D10"/>
    <mergeCell ref="E9:I9"/>
    <mergeCell ref="J9:J10"/>
    <mergeCell ref="M9:M10"/>
    <mergeCell ref="M13:M14"/>
    <mergeCell ref="N13:O13"/>
    <mergeCell ref="C13:C14"/>
    <mergeCell ref="D13:D14"/>
    <mergeCell ref="E13:I13"/>
    <mergeCell ref="J13:J14"/>
    <mergeCell ref="K13:K14"/>
    <mergeCell ref="L13:L14"/>
  </mergeCells>
  <phoneticPr fontId="3" type="noConversion"/>
  <pageMargins left="0.75" right="0.75" top="1" bottom="1" header="0.5" footer="0.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Drop Down 3">
              <controlPr defaultSize="0" autoLine="0" autoPict="0">
                <anchor moveWithCells="1">
                  <from>
                    <xdr:col>3</xdr:col>
                    <xdr:colOff>19050</xdr:colOff>
                    <xdr:row>6</xdr:row>
                    <xdr:rowOff>19050</xdr:rowOff>
                  </from>
                  <to>
                    <xdr:col>3</xdr:col>
                    <xdr:colOff>1266825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Drop Down 4">
              <controlPr defaultSize="0" autoLine="0" autoPict="0">
                <anchor moveWithCells="1">
                  <from>
                    <xdr:col>3</xdr:col>
                    <xdr:colOff>19050</xdr:colOff>
                    <xdr:row>10</xdr:row>
                    <xdr:rowOff>19050</xdr:rowOff>
                  </from>
                  <to>
                    <xdr:col>3</xdr:col>
                    <xdr:colOff>1266825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Drop Down 5">
              <controlPr defaultSize="0" autoLine="0" autoPict="0">
                <anchor moveWithCells="1">
                  <from>
                    <xdr:col>3</xdr:col>
                    <xdr:colOff>19050</xdr:colOff>
                    <xdr:row>14</xdr:row>
                    <xdr:rowOff>19050</xdr:rowOff>
                  </from>
                  <to>
                    <xdr:col>3</xdr:col>
                    <xdr:colOff>1266825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Option Button 9">
              <controlPr defaultSize="0" autoFill="0" autoLine="0" autoPict="0">
                <anchor moveWithCells="1">
                  <from>
                    <xdr:col>13</xdr:col>
                    <xdr:colOff>95250</xdr:colOff>
                    <xdr:row>1</xdr:row>
                    <xdr:rowOff>742950</xdr:rowOff>
                  </from>
                  <to>
                    <xdr:col>13</xdr:col>
                    <xdr:colOff>962025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8" name="Option Button 11">
              <controlPr defaultSize="0" autoFill="0" autoLine="0" autoPict="0">
                <anchor moveWithCells="1">
                  <from>
                    <xdr:col>13</xdr:col>
                    <xdr:colOff>1085850</xdr:colOff>
                    <xdr:row>1</xdr:row>
                    <xdr:rowOff>742950</xdr:rowOff>
                  </from>
                  <to>
                    <xdr:col>14</xdr:col>
                    <xdr:colOff>809625</xdr:colOff>
                    <xdr:row>2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indexed="10"/>
  </sheetPr>
  <dimension ref="B1:CK118"/>
  <sheetViews>
    <sheetView showGridLines="0" showRowColHeaders="0" showZeros="0" workbookViewId="0">
      <pane xSplit="24" ySplit="52" topLeftCell="Z68" activePane="bottomRight" state="frozen"/>
      <selection activeCell="E9" sqref="E9"/>
      <selection pane="topRight" activeCell="E9" sqref="E9"/>
      <selection pane="bottomLeft" activeCell="E9" sqref="E9"/>
      <selection pane="bottomRight" activeCell="F27" sqref="F27"/>
    </sheetView>
  </sheetViews>
  <sheetFormatPr defaultRowHeight="19.5" customHeight="1"/>
  <cols>
    <col min="1" max="1" width="3.25" style="85" customWidth="1"/>
    <col min="2" max="2" width="13.75" style="85" customWidth="1"/>
    <col min="3" max="3" width="22.875" style="86" customWidth="1"/>
    <col min="4" max="4" width="4.25" style="85" customWidth="1"/>
    <col min="5" max="9" width="4.375" style="85" customWidth="1"/>
    <col min="10" max="10" width="4.125" style="85" bestFit="1" customWidth="1"/>
    <col min="11" max="11" width="9.75" style="85" customWidth="1"/>
    <col min="12" max="12" width="8.75" style="85" customWidth="1"/>
    <col min="13" max="13" width="9.375" style="85" customWidth="1"/>
    <col min="14" max="14" width="13.75" style="85" customWidth="1"/>
    <col min="15" max="15" width="11.25" style="85" bestFit="1" customWidth="1"/>
    <col min="16" max="16" width="9.375" style="85" customWidth="1"/>
    <col min="17" max="17" width="11.875" style="85" customWidth="1"/>
    <col min="18" max="18" width="2.625" style="85" customWidth="1"/>
    <col min="19" max="19" width="2.5" style="86" customWidth="1"/>
    <col min="20" max="25" width="30.625" style="85" customWidth="1"/>
    <col min="26" max="26" width="1.75" style="85" customWidth="1"/>
    <col min="27" max="27" width="1.75" style="88" customWidth="1"/>
    <col min="28" max="29" width="1.75" style="86" customWidth="1"/>
    <col min="30" max="34" width="1.75" style="88" customWidth="1"/>
    <col min="35" max="37" width="1.75" style="172" customWidth="1"/>
    <col min="38" max="40" width="1.75" style="88" customWidth="1"/>
    <col min="41" max="47" width="1.75" style="85" customWidth="1"/>
    <col min="48" max="50" width="1.75" style="179" customWidth="1"/>
    <col min="51" max="53" width="1.75" style="85" customWidth="1"/>
    <col min="54" max="54" width="1.75" style="88" customWidth="1"/>
    <col min="55" max="66" width="1.75" style="85" customWidth="1"/>
    <col min="67" max="67" width="1.75" style="88" customWidth="1"/>
    <col min="68" max="146" width="1.75" style="85" customWidth="1"/>
    <col min="147" max="16384" width="9" style="85"/>
  </cols>
  <sheetData>
    <row r="1" spans="2:89" ht="18" customHeight="1" thickBot="1">
      <c r="Z1" s="87">
        <v>1</v>
      </c>
      <c r="AA1" s="88">
        <v>1</v>
      </c>
      <c r="AB1" s="88">
        <v>2</v>
      </c>
      <c r="AC1" s="88">
        <v>3</v>
      </c>
      <c r="AD1" s="88">
        <v>4</v>
      </c>
      <c r="AE1" s="88">
        <v>5</v>
      </c>
      <c r="AF1" s="88">
        <v>6</v>
      </c>
      <c r="AG1" s="88">
        <v>7</v>
      </c>
      <c r="AH1" s="88">
        <v>8</v>
      </c>
      <c r="AI1" s="89">
        <v>9</v>
      </c>
      <c r="AJ1" s="89">
        <v>10</v>
      </c>
      <c r="AK1" s="89">
        <v>11</v>
      </c>
      <c r="AN1" s="88">
        <v>1</v>
      </c>
      <c r="AO1" s="88">
        <v>2</v>
      </c>
      <c r="AP1" s="88">
        <v>3</v>
      </c>
      <c r="AQ1" s="88">
        <v>4</v>
      </c>
      <c r="AR1" s="88">
        <v>5</v>
      </c>
      <c r="AS1" s="88">
        <v>6</v>
      </c>
      <c r="AT1" s="89">
        <v>7</v>
      </c>
      <c r="AU1" s="89">
        <v>8</v>
      </c>
      <c r="AV1" s="89">
        <v>9</v>
      </c>
      <c r="AW1" s="89">
        <v>10</v>
      </c>
      <c r="AX1" s="89">
        <v>11</v>
      </c>
      <c r="BA1" s="88">
        <v>1</v>
      </c>
      <c r="BB1" s="88">
        <v>2</v>
      </c>
      <c r="BC1" s="88">
        <v>3</v>
      </c>
      <c r="BD1" s="88">
        <v>4</v>
      </c>
      <c r="BE1" s="88">
        <v>5</v>
      </c>
      <c r="BF1" s="89">
        <v>6</v>
      </c>
      <c r="BG1" s="89">
        <v>7</v>
      </c>
      <c r="BH1" s="89">
        <v>8</v>
      </c>
      <c r="BI1" s="89">
        <v>9</v>
      </c>
      <c r="BJ1" s="88">
        <v>10</v>
      </c>
      <c r="BK1" s="88">
        <v>11</v>
      </c>
      <c r="BN1" s="88">
        <v>1</v>
      </c>
      <c r="BO1" s="88">
        <v>2</v>
      </c>
      <c r="BP1" s="88">
        <v>3</v>
      </c>
      <c r="BQ1" s="88">
        <v>4</v>
      </c>
      <c r="BR1" s="88">
        <v>5</v>
      </c>
      <c r="BS1" s="89">
        <v>6</v>
      </c>
      <c r="BT1" s="89">
        <v>7</v>
      </c>
      <c r="BU1" s="89">
        <v>8</v>
      </c>
      <c r="BV1" s="89">
        <v>9</v>
      </c>
      <c r="BW1" s="88">
        <v>10</v>
      </c>
      <c r="BX1" s="88">
        <v>11</v>
      </c>
      <c r="CA1" s="88">
        <v>1</v>
      </c>
      <c r="CB1" s="88">
        <v>2</v>
      </c>
      <c r="CC1" s="88">
        <v>3</v>
      </c>
      <c r="CD1" s="88">
        <v>4</v>
      </c>
      <c r="CE1" s="88">
        <v>5</v>
      </c>
      <c r="CF1" s="89">
        <v>6</v>
      </c>
      <c r="CG1" s="89">
        <v>7</v>
      </c>
      <c r="CH1" s="89">
        <v>8</v>
      </c>
      <c r="CI1" s="89">
        <v>9</v>
      </c>
      <c r="CJ1" s="88">
        <v>10</v>
      </c>
      <c r="CK1" s="88">
        <v>11</v>
      </c>
    </row>
    <row r="2" spans="2:89" ht="40.5" customHeight="1">
      <c r="B2" s="90"/>
      <c r="C2" s="504" t="s">
        <v>257</v>
      </c>
      <c r="D2" s="504"/>
      <c r="E2" s="91"/>
      <c r="F2" s="92"/>
      <c r="G2" s="92"/>
      <c r="H2" s="92"/>
      <c r="I2" s="92"/>
      <c r="J2" s="92"/>
      <c r="K2" s="92"/>
      <c r="L2" s="93"/>
      <c r="M2" s="94"/>
      <c r="N2" s="95"/>
      <c r="O2" s="95"/>
      <c r="P2" s="95"/>
      <c r="Q2" s="96"/>
      <c r="R2" s="96"/>
      <c r="S2" s="97"/>
      <c r="AA2" s="498" t="s">
        <v>258</v>
      </c>
      <c r="AB2" s="498"/>
      <c r="AC2" s="498"/>
      <c r="AD2" s="498"/>
      <c r="AE2" s="498"/>
      <c r="AF2" s="498"/>
      <c r="AG2" s="498"/>
      <c r="AH2" s="498"/>
      <c r="AI2" s="498"/>
      <c r="AJ2" s="498"/>
      <c r="AK2" s="498"/>
      <c r="AL2" s="99"/>
      <c r="AM2" s="99"/>
      <c r="AN2" s="498" t="s">
        <v>259</v>
      </c>
      <c r="AO2" s="498"/>
      <c r="AP2" s="498"/>
      <c r="AQ2" s="498"/>
      <c r="AR2" s="498"/>
      <c r="AS2" s="498"/>
      <c r="AT2" s="498"/>
      <c r="AU2" s="498"/>
      <c r="AV2" s="498"/>
      <c r="AW2" s="498"/>
      <c r="AX2" s="498"/>
      <c r="BA2" s="498" t="s">
        <v>260</v>
      </c>
      <c r="BB2" s="498"/>
      <c r="BC2" s="498"/>
      <c r="BD2" s="498"/>
      <c r="BE2" s="498"/>
      <c r="BF2" s="498"/>
      <c r="BG2" s="498"/>
      <c r="BH2" s="498"/>
      <c r="BI2" s="498"/>
      <c r="BJ2" s="498"/>
      <c r="BK2" s="498"/>
      <c r="BN2" s="498" t="s">
        <v>261</v>
      </c>
      <c r="BO2" s="498"/>
      <c r="BP2" s="498"/>
      <c r="BQ2" s="498"/>
      <c r="BR2" s="498"/>
      <c r="BS2" s="498"/>
      <c r="BT2" s="498"/>
      <c r="BU2" s="498"/>
      <c r="BV2" s="498"/>
      <c r="BW2" s="498"/>
      <c r="BX2" s="498"/>
      <c r="CA2" s="498" t="s">
        <v>262</v>
      </c>
      <c r="CB2" s="498"/>
      <c r="CC2" s="498"/>
      <c r="CD2" s="498"/>
      <c r="CE2" s="498"/>
      <c r="CF2" s="498"/>
      <c r="CG2" s="498"/>
      <c r="CH2" s="498"/>
      <c r="CI2" s="498"/>
      <c r="CJ2" s="498"/>
      <c r="CK2" s="498"/>
    </row>
    <row r="3" spans="2:89" ht="21.75" customHeight="1">
      <c r="B3" s="100"/>
      <c r="C3" s="505"/>
      <c r="D3" s="505"/>
      <c r="E3" s="101"/>
      <c r="F3" s="102" t="s">
        <v>263</v>
      </c>
      <c r="G3" s="103"/>
      <c r="H3" s="104"/>
      <c r="I3" s="104"/>
      <c r="J3" s="105"/>
      <c r="K3" s="106"/>
      <c r="L3" s="107"/>
      <c r="M3" s="108"/>
      <c r="N3" s="109"/>
      <c r="O3" s="110" t="s">
        <v>264</v>
      </c>
      <c r="P3" s="111">
        <v>5000</v>
      </c>
      <c r="Q3" s="112" t="s">
        <v>265</v>
      </c>
      <c r="R3" s="113"/>
      <c r="S3" s="114"/>
      <c r="AA3" s="115">
        <v>54</v>
      </c>
      <c r="AB3" s="506" t="s">
        <v>266</v>
      </c>
      <c r="AC3" s="498" t="s">
        <v>267</v>
      </c>
      <c r="AD3" s="498"/>
      <c r="AE3" s="498"/>
      <c r="AF3" s="498"/>
      <c r="AG3" s="498"/>
      <c r="AH3" s="498"/>
      <c r="AI3" s="499" t="s">
        <v>268</v>
      </c>
      <c r="AJ3" s="499" t="s">
        <v>269</v>
      </c>
      <c r="AK3" s="499" t="s">
        <v>270</v>
      </c>
      <c r="AL3" s="117"/>
      <c r="AM3" s="117"/>
      <c r="AN3" s="115">
        <v>68</v>
      </c>
      <c r="AO3" s="498" t="s">
        <v>271</v>
      </c>
      <c r="AP3" s="501" t="s">
        <v>267</v>
      </c>
      <c r="AQ3" s="502"/>
      <c r="AR3" s="502"/>
      <c r="AS3" s="502"/>
      <c r="AT3" s="502"/>
      <c r="AU3" s="503"/>
      <c r="AV3" s="499" t="s">
        <v>272</v>
      </c>
      <c r="AW3" s="499" t="s">
        <v>273</v>
      </c>
      <c r="AX3" s="499" t="s">
        <v>270</v>
      </c>
      <c r="BA3" s="119">
        <v>35</v>
      </c>
      <c r="BB3" s="498" t="s">
        <v>274</v>
      </c>
      <c r="BC3" s="501" t="s">
        <v>275</v>
      </c>
      <c r="BD3" s="502"/>
      <c r="BE3" s="502"/>
      <c r="BF3" s="502"/>
      <c r="BG3" s="503"/>
      <c r="BH3" s="118"/>
      <c r="BI3" s="499" t="s">
        <v>276</v>
      </c>
      <c r="BJ3" s="499" t="s">
        <v>277</v>
      </c>
      <c r="BK3" s="499" t="s">
        <v>278</v>
      </c>
      <c r="BN3" s="119">
        <v>37</v>
      </c>
      <c r="BO3" s="498" t="s">
        <v>279</v>
      </c>
      <c r="BP3" s="501" t="s">
        <v>280</v>
      </c>
      <c r="BQ3" s="502"/>
      <c r="BR3" s="502"/>
      <c r="BS3" s="502"/>
      <c r="BT3" s="503"/>
      <c r="BU3" s="118"/>
      <c r="BV3" s="499" t="s">
        <v>281</v>
      </c>
      <c r="BW3" s="499" t="s">
        <v>282</v>
      </c>
      <c r="BX3" s="499" t="s">
        <v>283</v>
      </c>
      <c r="CA3" s="119">
        <v>3</v>
      </c>
      <c r="CB3" s="498" t="s">
        <v>274</v>
      </c>
      <c r="CC3" s="501" t="s">
        <v>284</v>
      </c>
      <c r="CD3" s="502"/>
      <c r="CE3" s="502"/>
      <c r="CF3" s="502"/>
      <c r="CG3" s="503"/>
      <c r="CH3" s="118"/>
      <c r="CI3" s="499" t="s">
        <v>285</v>
      </c>
      <c r="CJ3" s="499" t="s">
        <v>286</v>
      </c>
      <c r="CK3" s="499" t="s">
        <v>270</v>
      </c>
    </row>
    <row r="4" spans="2:89" ht="11.25" customHeight="1">
      <c r="B4" s="120"/>
      <c r="C4" s="505"/>
      <c r="D4" s="505"/>
      <c r="E4" s="121"/>
      <c r="F4" s="122"/>
      <c r="G4" s="122"/>
      <c r="H4" s="122"/>
      <c r="I4" s="122"/>
      <c r="J4" s="122"/>
      <c r="K4" s="122"/>
      <c r="L4" s="123"/>
      <c r="M4" s="124"/>
      <c r="N4" s="124"/>
      <c r="O4" s="124"/>
      <c r="P4" s="124"/>
      <c r="Q4" s="113"/>
      <c r="R4" s="113"/>
      <c r="S4" s="114"/>
      <c r="AA4" s="98"/>
      <c r="AB4" s="507"/>
      <c r="AC4" s="125"/>
      <c r="AD4" s="125" t="s">
        <v>287</v>
      </c>
      <c r="AE4" s="125" t="s">
        <v>288</v>
      </c>
      <c r="AF4" s="125"/>
      <c r="AG4" s="125" t="s">
        <v>289</v>
      </c>
      <c r="AH4" s="125"/>
      <c r="AI4" s="500"/>
      <c r="AJ4" s="500"/>
      <c r="AK4" s="500"/>
      <c r="AL4" s="99"/>
      <c r="AM4" s="99"/>
      <c r="AN4" s="127"/>
      <c r="AO4" s="498"/>
      <c r="AP4" s="98" t="s">
        <v>290</v>
      </c>
      <c r="AQ4" s="98" t="s">
        <v>287</v>
      </c>
      <c r="AR4" s="98" t="s">
        <v>291</v>
      </c>
      <c r="AS4" s="98"/>
      <c r="AT4" s="98" t="s">
        <v>292</v>
      </c>
      <c r="AU4" s="98"/>
      <c r="AV4" s="500"/>
      <c r="AW4" s="500"/>
      <c r="AX4" s="500"/>
      <c r="BA4" s="127"/>
      <c r="BB4" s="498"/>
      <c r="BC4" s="98" t="s">
        <v>293</v>
      </c>
      <c r="BD4" s="98" t="s">
        <v>294</v>
      </c>
      <c r="BE4" s="98" t="s">
        <v>295</v>
      </c>
      <c r="BF4" s="98" t="s">
        <v>296</v>
      </c>
      <c r="BG4" s="98" t="s">
        <v>292</v>
      </c>
      <c r="BH4" s="98" t="s">
        <v>297</v>
      </c>
      <c r="BI4" s="500"/>
      <c r="BJ4" s="500"/>
      <c r="BK4" s="500"/>
      <c r="BN4" s="127"/>
      <c r="BO4" s="498"/>
      <c r="BP4" s="98" t="s">
        <v>298</v>
      </c>
      <c r="BQ4" s="98" t="s">
        <v>299</v>
      </c>
      <c r="BR4" s="98" t="s">
        <v>300</v>
      </c>
      <c r="BS4" s="98" t="s">
        <v>301</v>
      </c>
      <c r="BT4" s="98" t="s">
        <v>292</v>
      </c>
      <c r="BU4" s="98" t="s">
        <v>302</v>
      </c>
      <c r="BV4" s="500"/>
      <c r="BW4" s="500"/>
      <c r="BX4" s="500"/>
      <c r="CA4" s="127"/>
      <c r="CB4" s="498"/>
      <c r="CC4" s="98" t="s">
        <v>303</v>
      </c>
      <c r="CD4" s="98" t="s">
        <v>287</v>
      </c>
      <c r="CE4" s="98" t="s">
        <v>304</v>
      </c>
      <c r="CF4" s="98" t="s">
        <v>305</v>
      </c>
      <c r="CG4" s="98" t="s">
        <v>306</v>
      </c>
      <c r="CH4" s="98" t="s">
        <v>307</v>
      </c>
      <c r="CI4" s="500"/>
      <c r="CJ4" s="500"/>
      <c r="CK4" s="500"/>
    </row>
    <row r="5" spans="2:89" ht="38.25" customHeight="1">
      <c r="B5" s="128"/>
      <c r="C5" s="129"/>
      <c r="D5" s="113"/>
      <c r="E5" s="490" t="s">
        <v>308</v>
      </c>
      <c r="F5" s="491"/>
      <c r="G5" s="492" t="s">
        <v>309</v>
      </c>
      <c r="H5" s="491"/>
      <c r="I5" s="492" t="s">
        <v>310</v>
      </c>
      <c r="J5" s="491"/>
      <c r="K5" s="130" t="s">
        <v>311</v>
      </c>
      <c r="L5" s="130" t="s">
        <v>282</v>
      </c>
      <c r="M5" s="131" t="s">
        <v>312</v>
      </c>
      <c r="N5" s="132" t="str">
        <f>IF($Z$1=1,"数量（米）","数量（千克）")</f>
        <v>数量（米）</v>
      </c>
      <c r="O5" s="133" t="str">
        <f>IF($Z$1=1,"重量（kg）","长度（m）")</f>
        <v>重量（kg）</v>
      </c>
      <c r="P5" s="134" t="s">
        <v>313</v>
      </c>
      <c r="Q5" s="135" t="s">
        <v>314</v>
      </c>
      <c r="R5" s="113"/>
      <c r="S5" s="114"/>
      <c r="AA5" s="98">
        <v>1</v>
      </c>
      <c r="AB5" s="136" t="s">
        <v>315</v>
      </c>
      <c r="AC5" s="136"/>
      <c r="AD5" s="98">
        <v>20</v>
      </c>
      <c r="AE5" s="98">
        <v>3</v>
      </c>
      <c r="AF5" s="98"/>
      <c r="AG5" s="98">
        <v>3.5</v>
      </c>
      <c r="AH5" s="98"/>
      <c r="AI5" s="126">
        <v>1.1319999999999999</v>
      </c>
      <c r="AJ5" s="126">
        <v>0.88900000000000001</v>
      </c>
      <c r="AK5" s="126">
        <v>7.8E-2</v>
      </c>
      <c r="AL5" s="99"/>
      <c r="AM5" s="99"/>
      <c r="AN5" s="98">
        <v>1</v>
      </c>
      <c r="AO5" s="136" t="s">
        <v>316</v>
      </c>
      <c r="AP5" s="98">
        <v>25</v>
      </c>
      <c r="AQ5" s="137">
        <v>16</v>
      </c>
      <c r="AR5" s="137">
        <v>3</v>
      </c>
      <c r="AS5" s="137"/>
      <c r="AT5" s="137">
        <v>3.5</v>
      </c>
      <c r="AU5" s="137"/>
      <c r="AV5" s="138">
        <v>1.1619999999999999</v>
      </c>
      <c r="AW5" s="138">
        <v>0.91200000000000003</v>
      </c>
      <c r="AX5" s="138">
        <v>0.08</v>
      </c>
      <c r="BA5" s="98">
        <v>1</v>
      </c>
      <c r="BB5" s="137" t="s">
        <v>317</v>
      </c>
      <c r="BC5" s="137">
        <v>50</v>
      </c>
      <c r="BD5" s="137">
        <v>37</v>
      </c>
      <c r="BE5" s="137">
        <v>4.5</v>
      </c>
      <c r="BF5" s="137">
        <v>7</v>
      </c>
      <c r="BG5" s="137">
        <v>7</v>
      </c>
      <c r="BH5" s="137">
        <v>3.5</v>
      </c>
      <c r="BI5" s="139">
        <v>6.9279999999999999</v>
      </c>
      <c r="BJ5" s="139">
        <v>5.4379999999999997</v>
      </c>
      <c r="BK5" s="139">
        <v>0.22998679999999999</v>
      </c>
      <c r="BN5" s="98">
        <v>1</v>
      </c>
      <c r="BO5" s="137" t="s">
        <v>318</v>
      </c>
      <c r="BP5" s="137">
        <v>100</v>
      </c>
      <c r="BQ5" s="137">
        <v>68</v>
      </c>
      <c r="BR5" s="137">
        <v>4.5</v>
      </c>
      <c r="BS5" s="137">
        <v>7.6</v>
      </c>
      <c r="BT5" s="137">
        <v>6.5</v>
      </c>
      <c r="BU5" s="137">
        <v>3.3</v>
      </c>
      <c r="BV5" s="140">
        <v>14.345000000000001</v>
      </c>
      <c r="BW5" s="140">
        <v>11.260999999999999</v>
      </c>
      <c r="BX5" s="140">
        <v>0.44617536000000002</v>
      </c>
      <c r="CA5" s="98">
        <v>1</v>
      </c>
      <c r="CB5" s="137" t="s">
        <v>319</v>
      </c>
      <c r="CC5" s="137">
        <v>250</v>
      </c>
      <c r="CD5" s="137">
        <v>90</v>
      </c>
      <c r="CE5" s="137">
        <v>9</v>
      </c>
      <c r="CF5" s="137">
        <v>13</v>
      </c>
      <c r="CG5" s="137">
        <v>15</v>
      </c>
      <c r="CH5" s="137">
        <v>7.5</v>
      </c>
      <c r="CI5" s="141">
        <v>33.4</v>
      </c>
      <c r="CJ5" s="141">
        <v>26.2</v>
      </c>
      <c r="CK5" s="142">
        <v>0.66712399999999983</v>
      </c>
    </row>
    <row r="6" spans="2:89" ht="19.5" customHeight="1">
      <c r="B6" s="128"/>
      <c r="C6" s="143"/>
      <c r="D6" s="113"/>
      <c r="E6" s="493">
        <f>VLOOKUP($AA$3,$AA$5:$AK$118,4,FALSE)</f>
        <v>90</v>
      </c>
      <c r="F6" s="494"/>
      <c r="G6" s="496">
        <f>VLOOKUP($AA$3,$AA$5:$AK$118,5,FALSE)</f>
        <v>6</v>
      </c>
      <c r="H6" s="494"/>
      <c r="I6" s="496">
        <f>VLOOKUP($AA$3,$AA$5:$AK$118,7,FALSE)</f>
        <v>10</v>
      </c>
      <c r="J6" s="494"/>
      <c r="K6" s="144">
        <f>VLOOKUP($AA$3,$AA$5:$AK$118,9,FALSE)</f>
        <v>10.637</v>
      </c>
      <c r="L6" s="145">
        <f>VLOOKUP($AA$3,$AA$5:$AK$118,10,FALSE)</f>
        <v>8.35</v>
      </c>
      <c r="M6" s="146">
        <f>VLOOKUP($AA$3,$AA$5:$AK$118,11,FALSE)</f>
        <v>0.35399999999999998</v>
      </c>
      <c r="N6" s="147">
        <v>1</v>
      </c>
      <c r="O6" s="148">
        <f>IF($Z$1=1,(L6*N6),(N6/L6))</f>
        <v>8.35</v>
      </c>
      <c r="P6" s="149">
        <f>IF($Z$1=1,N6*M6,O6*M6)</f>
        <v>0.35399999999999998</v>
      </c>
      <c r="Q6" s="150">
        <f>IF($Z$1=1,$P$3*O6/1000,$P$3*N6/1000)</f>
        <v>41.75</v>
      </c>
      <c r="R6" s="497"/>
      <c r="S6" s="489"/>
      <c r="AA6" s="98">
        <v>2</v>
      </c>
      <c r="AB6" s="136" t="s">
        <v>320</v>
      </c>
      <c r="AC6" s="136"/>
      <c r="AD6" s="98">
        <v>20</v>
      </c>
      <c r="AE6" s="98">
        <v>4</v>
      </c>
      <c r="AF6" s="98"/>
      <c r="AG6" s="98">
        <v>3.5</v>
      </c>
      <c r="AH6" s="98"/>
      <c r="AI6" s="126">
        <v>1.4590000000000001</v>
      </c>
      <c r="AJ6" s="126">
        <v>1.145</v>
      </c>
      <c r="AK6" s="126">
        <v>7.6999999999999999E-2</v>
      </c>
      <c r="AL6" s="99"/>
      <c r="AM6" s="99"/>
      <c r="AN6" s="98">
        <v>2</v>
      </c>
      <c r="AO6" s="136" t="s">
        <v>321</v>
      </c>
      <c r="AP6" s="98">
        <v>25</v>
      </c>
      <c r="AQ6" s="137">
        <v>16</v>
      </c>
      <c r="AR6" s="137">
        <v>4</v>
      </c>
      <c r="AS6" s="137"/>
      <c r="AT6" s="137">
        <v>3.5</v>
      </c>
      <c r="AU6" s="137"/>
      <c r="AV6" s="138">
        <v>1.4990000000000001</v>
      </c>
      <c r="AW6" s="138">
        <v>1.1759999999999999</v>
      </c>
      <c r="AX6" s="138">
        <v>7.9000000000000001E-2</v>
      </c>
      <c r="BA6" s="98">
        <v>2</v>
      </c>
      <c r="BB6" s="137" t="s">
        <v>322</v>
      </c>
      <c r="BC6" s="137">
        <v>63</v>
      </c>
      <c r="BD6" s="137">
        <v>40</v>
      </c>
      <c r="BE6" s="137">
        <v>4.8</v>
      </c>
      <c r="BF6" s="137">
        <v>7.5</v>
      </c>
      <c r="BG6" s="137">
        <v>7.5</v>
      </c>
      <c r="BH6" s="137">
        <v>3.8</v>
      </c>
      <c r="BI6" s="139">
        <v>8.4510000000000005</v>
      </c>
      <c r="BJ6" s="139">
        <v>6.6340000000000003</v>
      </c>
      <c r="BK6" s="139">
        <v>0.26670008000000001</v>
      </c>
      <c r="BN6" s="98">
        <v>2</v>
      </c>
      <c r="BO6" s="137" t="s">
        <v>323</v>
      </c>
      <c r="BP6" s="137">
        <v>120</v>
      </c>
      <c r="BQ6" s="137">
        <v>74</v>
      </c>
      <c r="BR6" s="137">
        <v>5</v>
      </c>
      <c r="BS6" s="137">
        <v>8.4</v>
      </c>
      <c r="BT6" s="137">
        <v>7</v>
      </c>
      <c r="BU6" s="137">
        <v>3.5</v>
      </c>
      <c r="BV6" s="140">
        <v>17.818000000000001</v>
      </c>
      <c r="BW6" s="140">
        <v>13.987</v>
      </c>
      <c r="BX6" s="140">
        <v>0.50797360000000003</v>
      </c>
      <c r="CA6" s="98">
        <v>2</v>
      </c>
      <c r="CB6" s="137" t="s">
        <v>324</v>
      </c>
      <c r="CC6" s="137">
        <v>250</v>
      </c>
      <c r="CD6" s="137">
        <v>90</v>
      </c>
      <c r="CE6" s="137">
        <v>10.5</v>
      </c>
      <c r="CF6" s="137">
        <v>15</v>
      </c>
      <c r="CG6" s="137">
        <v>15</v>
      </c>
      <c r="CH6" s="137">
        <v>7.5</v>
      </c>
      <c r="CI6" s="141">
        <v>38.5</v>
      </c>
      <c r="CJ6" s="141">
        <v>30.3</v>
      </c>
      <c r="CK6" s="142">
        <v>0.66712399999999983</v>
      </c>
    </row>
    <row r="7" spans="2:89" ht="11.25" customHeight="1">
      <c r="B7" s="128"/>
      <c r="C7" s="143"/>
      <c r="D7" s="113"/>
      <c r="E7" s="151"/>
      <c r="F7" s="151"/>
      <c r="G7" s="151"/>
      <c r="H7" s="151"/>
      <c r="I7" s="151"/>
      <c r="J7" s="151"/>
      <c r="K7" s="151"/>
      <c r="L7" s="151"/>
      <c r="M7" s="151"/>
      <c r="N7" s="113"/>
      <c r="O7" s="113"/>
      <c r="P7" s="113"/>
      <c r="Q7" s="113"/>
      <c r="R7" s="497"/>
      <c r="S7" s="489"/>
      <c r="AA7" s="98">
        <v>3</v>
      </c>
      <c r="AB7" s="136" t="s">
        <v>325</v>
      </c>
      <c r="AC7" s="136"/>
      <c r="AD7" s="98">
        <v>25</v>
      </c>
      <c r="AE7" s="98">
        <v>3</v>
      </c>
      <c r="AF7" s="98"/>
      <c r="AG7" s="98">
        <v>3.5</v>
      </c>
      <c r="AH7" s="98"/>
      <c r="AI7" s="126">
        <v>1.4319999999999999</v>
      </c>
      <c r="AJ7" s="126">
        <v>1.1240000000000001</v>
      </c>
      <c r="AK7" s="126">
        <v>9.8000000000000004E-2</v>
      </c>
      <c r="AL7" s="99"/>
      <c r="AM7" s="99"/>
      <c r="AN7" s="98">
        <v>3</v>
      </c>
      <c r="AO7" s="136" t="s">
        <v>326</v>
      </c>
      <c r="AP7" s="98">
        <v>32</v>
      </c>
      <c r="AQ7" s="137">
        <v>20</v>
      </c>
      <c r="AR7" s="137">
        <v>3</v>
      </c>
      <c r="AS7" s="137"/>
      <c r="AT7" s="137">
        <v>3.5</v>
      </c>
      <c r="AU7" s="137"/>
      <c r="AV7" s="138">
        <v>1.492</v>
      </c>
      <c r="AW7" s="138">
        <v>1.171</v>
      </c>
      <c r="AX7" s="138">
        <v>0.10199999999999999</v>
      </c>
      <c r="BA7" s="98">
        <v>3</v>
      </c>
      <c r="BB7" s="137" t="s">
        <v>327</v>
      </c>
      <c r="BC7" s="137">
        <v>65</v>
      </c>
      <c r="BD7" s="137">
        <v>40</v>
      </c>
      <c r="BE7" s="137">
        <v>4.3</v>
      </c>
      <c r="BF7" s="137">
        <v>7.5</v>
      </c>
      <c r="BG7" s="137">
        <v>7.5</v>
      </c>
      <c r="BH7" s="137">
        <v>3.8</v>
      </c>
      <c r="BI7" s="139">
        <v>8.5470000000000006</v>
      </c>
      <c r="BJ7" s="139">
        <v>6.7089999999999996</v>
      </c>
      <c r="BK7" s="139">
        <v>0.27170008000000001</v>
      </c>
      <c r="BN7" s="98">
        <v>3</v>
      </c>
      <c r="BO7" s="137" t="s">
        <v>328</v>
      </c>
      <c r="BP7" s="137">
        <v>126</v>
      </c>
      <c r="BQ7" s="137">
        <v>74</v>
      </c>
      <c r="BR7" s="137">
        <v>5</v>
      </c>
      <c r="BS7" s="137">
        <v>8.4</v>
      </c>
      <c r="BT7" s="137">
        <v>7</v>
      </c>
      <c r="BU7" s="137">
        <v>3.5</v>
      </c>
      <c r="BV7" s="140">
        <v>18.117999999999999</v>
      </c>
      <c r="BW7" s="140">
        <v>14.223000000000001</v>
      </c>
      <c r="BX7" s="140">
        <v>0.51997360000000004</v>
      </c>
      <c r="CA7" s="98">
        <v>3</v>
      </c>
      <c r="CB7" s="137" t="s">
        <v>329</v>
      </c>
      <c r="CC7" s="137">
        <v>250</v>
      </c>
      <c r="CD7" s="137">
        <v>90</v>
      </c>
      <c r="CE7" s="137">
        <v>11.5</v>
      </c>
      <c r="CF7" s="137">
        <v>16</v>
      </c>
      <c r="CG7" s="137">
        <v>15</v>
      </c>
      <c r="CH7" s="137">
        <v>7.5</v>
      </c>
      <c r="CI7" s="141">
        <v>41.7</v>
      </c>
      <c r="CJ7" s="141">
        <v>32.700000000000003</v>
      </c>
      <c r="CK7" s="142">
        <v>0.66712399999999983</v>
      </c>
    </row>
    <row r="8" spans="2:89" ht="29.25" customHeight="1">
      <c r="B8" s="128"/>
      <c r="C8" s="129" t="s">
        <v>330</v>
      </c>
      <c r="D8" s="113"/>
      <c r="E8" s="490" t="s">
        <v>331</v>
      </c>
      <c r="F8" s="491"/>
      <c r="G8" s="492" t="s">
        <v>287</v>
      </c>
      <c r="H8" s="491"/>
      <c r="I8" s="152" t="s">
        <v>332</v>
      </c>
      <c r="J8" s="152" t="s">
        <v>292</v>
      </c>
      <c r="K8" s="130" t="s">
        <v>333</v>
      </c>
      <c r="L8" s="130" t="s">
        <v>334</v>
      </c>
      <c r="M8" s="131" t="s">
        <v>335</v>
      </c>
      <c r="N8" s="153" t="str">
        <f>IF($Z$1=1,"数量（米）","数量（千克）")</f>
        <v>数量（米）</v>
      </c>
      <c r="O8" s="154" t="str">
        <f>IF($Z$1=1,"重量（kg）","长度（m）")</f>
        <v>重量（kg）</v>
      </c>
      <c r="P8" s="134" t="s">
        <v>336</v>
      </c>
      <c r="Q8" s="135" t="s">
        <v>337</v>
      </c>
      <c r="R8" s="497"/>
      <c r="S8" s="489"/>
      <c r="AA8" s="98">
        <v>4</v>
      </c>
      <c r="AB8" s="136" t="s">
        <v>338</v>
      </c>
      <c r="AC8" s="136"/>
      <c r="AD8" s="98">
        <v>25</v>
      </c>
      <c r="AE8" s="98">
        <v>4</v>
      </c>
      <c r="AF8" s="98"/>
      <c r="AG8" s="98">
        <v>3.5</v>
      </c>
      <c r="AH8" s="98"/>
      <c r="AI8" s="126">
        <v>1.859</v>
      </c>
      <c r="AJ8" s="126">
        <v>1.4590000000000001</v>
      </c>
      <c r="AK8" s="126">
        <v>9.7000000000000003E-2</v>
      </c>
      <c r="AL8" s="99"/>
      <c r="AM8" s="99"/>
      <c r="AN8" s="98">
        <v>4</v>
      </c>
      <c r="AO8" s="136" t="s">
        <v>339</v>
      </c>
      <c r="AP8" s="98">
        <v>32</v>
      </c>
      <c r="AQ8" s="137">
        <v>20</v>
      </c>
      <c r="AR8" s="137">
        <v>4</v>
      </c>
      <c r="AS8" s="137"/>
      <c r="AT8" s="137">
        <v>3.5</v>
      </c>
      <c r="AU8" s="137"/>
      <c r="AV8" s="138">
        <v>1.9390000000000001</v>
      </c>
      <c r="AW8" s="138">
        <v>1.522</v>
      </c>
      <c r="AX8" s="138">
        <v>0.10100000000000001</v>
      </c>
      <c r="BA8" s="98">
        <v>4</v>
      </c>
      <c r="BB8" s="137" t="s">
        <v>340</v>
      </c>
      <c r="BC8" s="137">
        <v>80</v>
      </c>
      <c r="BD8" s="137">
        <v>43</v>
      </c>
      <c r="BE8" s="137">
        <v>5</v>
      </c>
      <c r="BF8" s="137">
        <v>8</v>
      </c>
      <c r="BG8" s="137">
        <v>8</v>
      </c>
      <c r="BH8" s="137">
        <v>4</v>
      </c>
      <c r="BI8" s="139">
        <v>10.247999999999999</v>
      </c>
      <c r="BJ8" s="139">
        <v>8.0449999999999999</v>
      </c>
      <c r="BK8" s="139">
        <v>0.31169919999999995</v>
      </c>
      <c r="BN8" s="98">
        <v>4</v>
      </c>
      <c r="BO8" s="137" t="s">
        <v>341</v>
      </c>
      <c r="BP8" s="137">
        <v>140</v>
      </c>
      <c r="BQ8" s="137">
        <v>80</v>
      </c>
      <c r="BR8" s="137">
        <v>5.5</v>
      </c>
      <c r="BS8" s="137">
        <v>9.1</v>
      </c>
      <c r="BT8" s="137">
        <v>7.5</v>
      </c>
      <c r="BU8" s="137">
        <v>3.8</v>
      </c>
      <c r="BV8" s="140">
        <v>21.515999999999998</v>
      </c>
      <c r="BW8" s="140">
        <v>16.89</v>
      </c>
      <c r="BX8" s="140">
        <v>0.56960016000000002</v>
      </c>
      <c r="CA8" s="98">
        <v>4</v>
      </c>
      <c r="CB8" s="137" t="s">
        <v>342</v>
      </c>
      <c r="CC8" s="137">
        <v>300</v>
      </c>
      <c r="CD8" s="137">
        <v>100</v>
      </c>
      <c r="CE8" s="137">
        <v>10.5</v>
      </c>
      <c r="CF8" s="137">
        <v>15</v>
      </c>
      <c r="CG8" s="137">
        <v>15</v>
      </c>
      <c r="CH8" s="137">
        <v>7.5</v>
      </c>
      <c r="CI8" s="141">
        <v>45.3</v>
      </c>
      <c r="CJ8" s="141">
        <v>35.6</v>
      </c>
      <c r="CK8" s="142">
        <v>0.78712399999999993</v>
      </c>
    </row>
    <row r="9" spans="2:89" ht="19.5" customHeight="1">
      <c r="B9" s="128"/>
      <c r="C9" s="143"/>
      <c r="D9" s="113"/>
      <c r="E9" s="493">
        <f>VLOOKUP($AN$3,$AN$5:$AX$75,3,FALSE)</f>
        <v>200</v>
      </c>
      <c r="F9" s="494"/>
      <c r="G9" s="493">
        <f>VLOOKUP($AN$3,$AN$5:$AX$75,4,FALSE)</f>
        <v>125</v>
      </c>
      <c r="H9" s="494"/>
      <c r="I9" s="144">
        <f>VLOOKUP($AN$3,$AN$5:$AX$75,5,FALSE)</f>
        <v>12</v>
      </c>
      <c r="J9" s="144">
        <f>VLOOKUP($AN$3,$AN$5:$AX$75,7,FALSE)</f>
        <v>14</v>
      </c>
      <c r="K9" s="155">
        <f>VLOOKUP($AN$3,$AN$5:$AX$75,9,FALSE)</f>
        <v>37.911999999999999</v>
      </c>
      <c r="L9" s="155">
        <f>VLOOKUP($AN$3,$AN$5:$AX$75,10,FALSE)</f>
        <v>29.760999999999999</v>
      </c>
      <c r="M9" s="155">
        <f>VLOOKUP($AN$3,$AN$5:$AX$75,11,FALSE)</f>
        <v>0.64100000000000001</v>
      </c>
      <c r="N9" s="156">
        <v>1</v>
      </c>
      <c r="O9" s="157">
        <f>IF($Z$1=1,(L9*N9),(N9/L9))</f>
        <v>29.760999999999999</v>
      </c>
      <c r="P9" s="149">
        <f>IF($Z$1=1,N9*M9,O9*M9)</f>
        <v>0.64100000000000001</v>
      </c>
      <c r="Q9" s="150">
        <f>IF($Z$1=1,$P$3*O9/1000,$P$3*N9/1000)</f>
        <v>148.80500000000001</v>
      </c>
      <c r="R9" s="497"/>
      <c r="S9" s="489"/>
      <c r="AA9" s="98">
        <v>5</v>
      </c>
      <c r="AB9" s="136" t="s">
        <v>343</v>
      </c>
      <c r="AC9" s="136"/>
      <c r="AD9" s="98">
        <v>30</v>
      </c>
      <c r="AE9" s="98">
        <v>3</v>
      </c>
      <c r="AF9" s="98"/>
      <c r="AG9" s="98">
        <v>4.5</v>
      </c>
      <c r="AH9" s="98"/>
      <c r="AI9" s="126">
        <v>1.7490000000000001</v>
      </c>
      <c r="AJ9" s="126">
        <v>1.373</v>
      </c>
      <c r="AK9" s="126">
        <v>0.11700000000000001</v>
      </c>
      <c r="AL9" s="99"/>
      <c r="AM9" s="99"/>
      <c r="AN9" s="98">
        <v>5</v>
      </c>
      <c r="AO9" s="136" t="s">
        <v>344</v>
      </c>
      <c r="AP9" s="98">
        <v>40</v>
      </c>
      <c r="AQ9" s="137">
        <v>25</v>
      </c>
      <c r="AR9" s="137">
        <v>3</v>
      </c>
      <c r="AS9" s="137"/>
      <c r="AT9" s="137">
        <v>4</v>
      </c>
      <c r="AU9" s="137"/>
      <c r="AV9" s="138">
        <v>1.89</v>
      </c>
      <c r="AW9" s="138">
        <v>1.484</v>
      </c>
      <c r="AX9" s="138">
        <v>0.127</v>
      </c>
      <c r="BA9" s="98">
        <v>5</v>
      </c>
      <c r="BB9" s="137" t="s">
        <v>345</v>
      </c>
      <c r="BC9" s="137">
        <v>100</v>
      </c>
      <c r="BD9" s="137">
        <v>48</v>
      </c>
      <c r="BE9" s="137">
        <v>5.3</v>
      </c>
      <c r="BF9" s="137">
        <v>8.5</v>
      </c>
      <c r="BG9" s="137">
        <v>8.5</v>
      </c>
      <c r="BH9" s="137">
        <v>4.2</v>
      </c>
      <c r="BI9" s="139">
        <v>12.747999999999999</v>
      </c>
      <c r="BJ9" s="139">
        <v>10.007</v>
      </c>
      <c r="BK9" s="139">
        <v>0.37049831999999999</v>
      </c>
      <c r="BN9" s="98">
        <v>5</v>
      </c>
      <c r="BO9" s="137" t="s">
        <v>346</v>
      </c>
      <c r="BP9" s="137">
        <v>160</v>
      </c>
      <c r="BQ9" s="137">
        <v>88</v>
      </c>
      <c r="BR9" s="137">
        <v>6</v>
      </c>
      <c r="BS9" s="137">
        <v>9.9</v>
      </c>
      <c r="BT9" s="137">
        <v>8</v>
      </c>
      <c r="BU9" s="137">
        <v>4</v>
      </c>
      <c r="BV9" s="140">
        <v>26.131</v>
      </c>
      <c r="BW9" s="140">
        <v>20.513000000000002</v>
      </c>
      <c r="BX9" s="140">
        <v>0.63939839999999992</v>
      </c>
      <c r="CA9" s="98">
        <v>5</v>
      </c>
      <c r="CB9" s="137" t="s">
        <v>347</v>
      </c>
      <c r="CC9" s="137">
        <v>300</v>
      </c>
      <c r="CD9" s="137">
        <v>100</v>
      </c>
      <c r="CE9" s="137">
        <v>11.5</v>
      </c>
      <c r="CF9" s="137">
        <v>16</v>
      </c>
      <c r="CG9" s="137">
        <v>15</v>
      </c>
      <c r="CH9" s="137">
        <v>7.5</v>
      </c>
      <c r="CI9" s="141">
        <v>49</v>
      </c>
      <c r="CJ9" s="141">
        <v>38.5</v>
      </c>
      <c r="CK9" s="142">
        <v>0.78712399999999993</v>
      </c>
    </row>
    <row r="10" spans="2:89" ht="11.25" customHeight="1">
      <c r="B10" s="128"/>
      <c r="C10" s="143"/>
      <c r="D10" s="113"/>
      <c r="E10" s="151"/>
      <c r="F10" s="151"/>
      <c r="G10" s="151"/>
      <c r="H10" s="151"/>
      <c r="I10" s="151"/>
      <c r="J10" s="151"/>
      <c r="K10" s="151"/>
      <c r="L10" s="151"/>
      <c r="M10" s="151"/>
      <c r="N10" s="113"/>
      <c r="O10" s="113"/>
      <c r="P10" s="113"/>
      <c r="Q10" s="113"/>
      <c r="R10" s="497"/>
      <c r="S10" s="489"/>
      <c r="AA10" s="98">
        <v>6</v>
      </c>
      <c r="AB10" s="136" t="s">
        <v>348</v>
      </c>
      <c r="AC10" s="136"/>
      <c r="AD10" s="98">
        <v>30</v>
      </c>
      <c r="AE10" s="98">
        <v>4</v>
      </c>
      <c r="AF10" s="98"/>
      <c r="AG10" s="98">
        <v>4.5</v>
      </c>
      <c r="AH10" s="98"/>
      <c r="AI10" s="126">
        <v>2.2759999999999998</v>
      </c>
      <c r="AJ10" s="126">
        <v>1.786</v>
      </c>
      <c r="AK10" s="126">
        <v>0.11700000000000001</v>
      </c>
      <c r="AL10" s="99"/>
      <c r="AM10" s="99"/>
      <c r="AN10" s="98">
        <v>6</v>
      </c>
      <c r="AO10" s="136" t="s">
        <v>349</v>
      </c>
      <c r="AP10" s="98">
        <v>40</v>
      </c>
      <c r="AQ10" s="137">
        <v>25</v>
      </c>
      <c r="AR10" s="137">
        <v>4</v>
      </c>
      <c r="AS10" s="137"/>
      <c r="AT10" s="137">
        <v>4</v>
      </c>
      <c r="AU10" s="137"/>
      <c r="AV10" s="138">
        <v>2.4670000000000001</v>
      </c>
      <c r="AW10" s="138">
        <v>1.9359999999999999</v>
      </c>
      <c r="AX10" s="138">
        <v>0.127</v>
      </c>
      <c r="BA10" s="98">
        <v>6</v>
      </c>
      <c r="BB10" s="137" t="s">
        <v>350</v>
      </c>
      <c r="BC10" s="137">
        <v>120</v>
      </c>
      <c r="BD10" s="137">
        <v>53</v>
      </c>
      <c r="BE10" s="137">
        <v>5.5</v>
      </c>
      <c r="BF10" s="137">
        <v>9</v>
      </c>
      <c r="BG10" s="137">
        <v>9</v>
      </c>
      <c r="BH10" s="137">
        <v>4.5</v>
      </c>
      <c r="BI10" s="139">
        <v>15.362</v>
      </c>
      <c r="BJ10" s="139">
        <v>12.058999999999999</v>
      </c>
      <c r="BK10" s="139">
        <v>0.4294116</v>
      </c>
      <c r="BN10" s="98">
        <v>6</v>
      </c>
      <c r="BO10" s="137" t="s">
        <v>351</v>
      </c>
      <c r="BP10" s="137">
        <v>180</v>
      </c>
      <c r="BQ10" s="137">
        <v>94</v>
      </c>
      <c r="BR10" s="137">
        <v>6.5</v>
      </c>
      <c r="BS10" s="137">
        <v>10.7</v>
      </c>
      <c r="BT10" s="137">
        <v>8.5</v>
      </c>
      <c r="BU10" s="137">
        <v>4.3</v>
      </c>
      <c r="BV10" s="140">
        <v>30.756</v>
      </c>
      <c r="BW10" s="140">
        <v>24.143000000000001</v>
      </c>
      <c r="BX10" s="140">
        <v>0.70102495999999992</v>
      </c>
      <c r="CA10" s="98">
        <v>6</v>
      </c>
      <c r="CB10" s="137" t="s">
        <v>352</v>
      </c>
      <c r="CC10" s="137">
        <v>350</v>
      </c>
      <c r="CD10" s="137">
        <v>120</v>
      </c>
      <c r="CE10" s="137">
        <v>10.5</v>
      </c>
      <c r="CF10" s="137">
        <v>16</v>
      </c>
      <c r="CG10" s="137">
        <v>20</v>
      </c>
      <c r="CH10" s="137">
        <v>10</v>
      </c>
      <c r="CI10" s="141">
        <v>54.9</v>
      </c>
      <c r="CJ10" s="141">
        <v>43.1</v>
      </c>
      <c r="CK10" s="142">
        <v>0.92283199999999987</v>
      </c>
    </row>
    <row r="11" spans="2:89" ht="29.25" customHeight="1">
      <c r="B11" s="128"/>
      <c r="C11" s="129" t="s">
        <v>353</v>
      </c>
      <c r="D11" s="113"/>
      <c r="E11" s="158" t="s">
        <v>354</v>
      </c>
      <c r="F11" s="152" t="s">
        <v>308</v>
      </c>
      <c r="G11" s="152" t="s">
        <v>355</v>
      </c>
      <c r="H11" s="152" t="s">
        <v>356</v>
      </c>
      <c r="I11" s="152" t="s">
        <v>357</v>
      </c>
      <c r="J11" s="152" t="s">
        <v>307</v>
      </c>
      <c r="K11" s="130" t="s">
        <v>311</v>
      </c>
      <c r="L11" s="130" t="s">
        <v>282</v>
      </c>
      <c r="M11" s="131" t="s">
        <v>312</v>
      </c>
      <c r="N11" s="153" t="str">
        <f>IF($Z$1=1,"数量（米）","数量（千克）")</f>
        <v>数量（米）</v>
      </c>
      <c r="O11" s="154" t="str">
        <f>IF($Z$1=1,"重量（kg）","长度（m）")</f>
        <v>重量（kg）</v>
      </c>
      <c r="P11" s="134" t="s">
        <v>358</v>
      </c>
      <c r="Q11" s="135" t="s">
        <v>359</v>
      </c>
      <c r="R11" s="497"/>
      <c r="S11" s="489"/>
      <c r="AA11" s="98">
        <v>7</v>
      </c>
      <c r="AB11" s="136" t="s">
        <v>360</v>
      </c>
      <c r="AC11" s="136"/>
      <c r="AD11" s="98">
        <v>36</v>
      </c>
      <c r="AE11" s="98">
        <v>3</v>
      </c>
      <c r="AF11" s="98"/>
      <c r="AG11" s="98">
        <v>4.5</v>
      </c>
      <c r="AH11" s="98"/>
      <c r="AI11" s="126">
        <v>2.109</v>
      </c>
      <c r="AJ11" s="126">
        <v>1.6559999999999999</v>
      </c>
      <c r="AK11" s="126">
        <v>0.14099999999999999</v>
      </c>
      <c r="AL11" s="99"/>
      <c r="AM11" s="99"/>
      <c r="AN11" s="98">
        <v>7</v>
      </c>
      <c r="AO11" s="136" t="s">
        <v>361</v>
      </c>
      <c r="AP11" s="98">
        <v>45</v>
      </c>
      <c r="AQ11" s="137">
        <v>28</v>
      </c>
      <c r="AR11" s="137">
        <v>3</v>
      </c>
      <c r="AS11" s="137"/>
      <c r="AT11" s="137">
        <v>5</v>
      </c>
      <c r="AU11" s="137"/>
      <c r="AV11" s="138">
        <v>2.149</v>
      </c>
      <c r="AW11" s="138">
        <v>1.6870000000000001</v>
      </c>
      <c r="AX11" s="138">
        <v>0.14299999999999999</v>
      </c>
      <c r="BA11" s="98">
        <v>7</v>
      </c>
      <c r="BB11" s="137" t="s">
        <v>362</v>
      </c>
      <c r="BC11" s="137">
        <v>126</v>
      </c>
      <c r="BD11" s="137">
        <v>53</v>
      </c>
      <c r="BE11" s="137">
        <v>5.5</v>
      </c>
      <c r="BF11" s="137">
        <v>9</v>
      </c>
      <c r="BG11" s="137">
        <v>9</v>
      </c>
      <c r="BH11" s="137">
        <v>4.5</v>
      </c>
      <c r="BI11" s="139">
        <v>15.692</v>
      </c>
      <c r="BJ11" s="139">
        <v>12.318</v>
      </c>
      <c r="BK11" s="139">
        <v>0.44141160000000002</v>
      </c>
      <c r="BN11" s="98">
        <v>7</v>
      </c>
      <c r="BO11" s="137" t="s">
        <v>363</v>
      </c>
      <c r="BP11" s="137">
        <v>200</v>
      </c>
      <c r="BQ11" s="137">
        <v>100</v>
      </c>
      <c r="BR11" s="137">
        <v>7</v>
      </c>
      <c r="BS11" s="137">
        <v>11.4</v>
      </c>
      <c r="BT11" s="137">
        <v>9</v>
      </c>
      <c r="BU11" s="137">
        <v>4.5</v>
      </c>
      <c r="BV11" s="140">
        <v>35.578000000000003</v>
      </c>
      <c r="BW11" s="140">
        <v>27.928999999999998</v>
      </c>
      <c r="BX11" s="140">
        <v>0.76282320000000003</v>
      </c>
      <c r="CA11" s="98">
        <v>7</v>
      </c>
      <c r="CB11" s="137" t="s">
        <v>364</v>
      </c>
      <c r="CC11" s="137">
        <v>350</v>
      </c>
      <c r="CD11" s="137">
        <v>120</v>
      </c>
      <c r="CE11" s="137">
        <v>11.5</v>
      </c>
      <c r="CF11" s="137">
        <v>18</v>
      </c>
      <c r="CG11" s="137">
        <v>20</v>
      </c>
      <c r="CH11" s="137">
        <v>10</v>
      </c>
      <c r="CI11" s="141">
        <v>60.4</v>
      </c>
      <c r="CJ11" s="141">
        <v>47.4</v>
      </c>
      <c r="CK11" s="142">
        <v>0.92283199999999987</v>
      </c>
    </row>
    <row r="12" spans="2:89" ht="19.5" customHeight="1">
      <c r="B12" s="128"/>
      <c r="C12" s="143"/>
      <c r="D12" s="113"/>
      <c r="E12" s="159">
        <f>VLOOKUP($BA$3,$BA$5:$BK$45,3,FALSE)</f>
        <v>320</v>
      </c>
      <c r="F12" s="159">
        <f>VLOOKUP($BA$3,$BA$5:$BK$45,4,FALSE)</f>
        <v>92</v>
      </c>
      <c r="G12" s="159">
        <f>VLOOKUP($BA$3,$BA$5:$BK$45,5,FALSE)</f>
        <v>12</v>
      </c>
      <c r="H12" s="159">
        <f>VLOOKUP($BA$3,$BA$5:$BK$45,6,FALSE)</f>
        <v>14</v>
      </c>
      <c r="I12" s="159">
        <f>VLOOKUP($BA$3,$BA$5:$BK$45,7,FALSE)</f>
        <v>14</v>
      </c>
      <c r="J12" s="159">
        <f>VLOOKUP($BA$3,$BA$5:$BK$45,8,FALSE)</f>
        <v>7</v>
      </c>
      <c r="K12" s="160">
        <f>VLOOKUP($BA$3,$BA$5:$BK$45,9,FALSE)</f>
        <v>61.313000000000002</v>
      </c>
      <c r="L12" s="160">
        <f>VLOOKUP($BA$3,$BA$5:$BK$45,10,FALSE)</f>
        <v>48.131</v>
      </c>
      <c r="M12" s="160">
        <f>VLOOKUP($BA$3,$BA$5:$BK$45,11,FALSE)</f>
        <v>0.96597359999999999</v>
      </c>
      <c r="N12" s="156">
        <v>1</v>
      </c>
      <c r="O12" s="157">
        <f>IF($Z$1=1,(L12*N12),(N12/L12))</f>
        <v>48.131</v>
      </c>
      <c r="P12" s="149">
        <f>IF($Z$1=1,N12*M12,O12*M12)</f>
        <v>0.96597359999999999</v>
      </c>
      <c r="Q12" s="150">
        <f>IF($Z$1=1,$P$3*O12/1000,$P$3*N12/1000)</f>
        <v>240.655</v>
      </c>
      <c r="R12" s="497"/>
      <c r="S12" s="489"/>
      <c r="AA12" s="98">
        <v>8</v>
      </c>
      <c r="AB12" s="136" t="s">
        <v>365</v>
      </c>
      <c r="AC12" s="136"/>
      <c r="AD12" s="98">
        <v>36</v>
      </c>
      <c r="AE12" s="98">
        <v>4</v>
      </c>
      <c r="AF12" s="98"/>
      <c r="AG12" s="98">
        <v>4.5</v>
      </c>
      <c r="AH12" s="98"/>
      <c r="AI12" s="126">
        <v>2.7559999999999998</v>
      </c>
      <c r="AJ12" s="126">
        <v>2.1629999999999998</v>
      </c>
      <c r="AK12" s="126">
        <v>0.14099999999999999</v>
      </c>
      <c r="AL12" s="99"/>
      <c r="AM12" s="99"/>
      <c r="AN12" s="98">
        <v>8</v>
      </c>
      <c r="AO12" s="136" t="s">
        <v>366</v>
      </c>
      <c r="AP12" s="98">
        <v>45</v>
      </c>
      <c r="AQ12" s="137">
        <v>28</v>
      </c>
      <c r="AR12" s="137">
        <v>4</v>
      </c>
      <c r="AS12" s="137"/>
      <c r="AT12" s="137">
        <v>5</v>
      </c>
      <c r="AU12" s="137"/>
      <c r="AV12" s="138">
        <v>2.806</v>
      </c>
      <c r="AW12" s="138">
        <v>2.2029999999999998</v>
      </c>
      <c r="AX12" s="138">
        <v>0.14299999999999999</v>
      </c>
      <c r="BA12" s="98">
        <v>8</v>
      </c>
      <c r="BB12" s="137" t="s">
        <v>367</v>
      </c>
      <c r="BC12" s="137">
        <v>140</v>
      </c>
      <c r="BD12" s="137">
        <v>58</v>
      </c>
      <c r="BE12" s="137">
        <v>6</v>
      </c>
      <c r="BF12" s="137">
        <v>9.5</v>
      </c>
      <c r="BG12" s="137">
        <v>9.5</v>
      </c>
      <c r="BH12" s="137">
        <v>4.8</v>
      </c>
      <c r="BI12" s="139">
        <v>18.515999999999998</v>
      </c>
      <c r="BJ12" s="139">
        <v>14.535</v>
      </c>
      <c r="BK12" s="139">
        <v>0.48772487999999997</v>
      </c>
      <c r="BN12" s="98">
        <v>8</v>
      </c>
      <c r="BO12" s="137" t="s">
        <v>368</v>
      </c>
      <c r="BP12" s="137">
        <v>200</v>
      </c>
      <c r="BQ12" s="137">
        <v>102</v>
      </c>
      <c r="BR12" s="137">
        <v>9</v>
      </c>
      <c r="BS12" s="137">
        <v>11.4</v>
      </c>
      <c r="BT12" s="137">
        <v>9</v>
      </c>
      <c r="BU12" s="137">
        <v>4.5</v>
      </c>
      <c r="BV12" s="140">
        <v>39.578000000000003</v>
      </c>
      <c r="BW12" s="140">
        <v>31.068999999999999</v>
      </c>
      <c r="BX12" s="140">
        <v>0.76682320000000004</v>
      </c>
      <c r="CA12" s="98">
        <v>8</v>
      </c>
      <c r="CB12" s="137" t="s">
        <v>369</v>
      </c>
      <c r="CC12" s="137">
        <v>400</v>
      </c>
      <c r="CD12" s="137">
        <v>120</v>
      </c>
      <c r="CE12" s="137">
        <v>11.5</v>
      </c>
      <c r="CF12" s="137">
        <v>23</v>
      </c>
      <c r="CG12" s="137">
        <v>20</v>
      </c>
      <c r="CH12" s="137">
        <v>10</v>
      </c>
      <c r="CI12" s="141">
        <v>71.599999999999994</v>
      </c>
      <c r="CJ12" s="141">
        <v>56.2</v>
      </c>
      <c r="CK12" s="142">
        <v>1.0228320000000002</v>
      </c>
    </row>
    <row r="13" spans="2:89" ht="11.25" customHeight="1">
      <c r="B13" s="128"/>
      <c r="C13" s="143"/>
      <c r="D13" s="113"/>
      <c r="E13" s="151"/>
      <c r="F13" s="151"/>
      <c r="G13" s="151"/>
      <c r="H13" s="151"/>
      <c r="I13" s="151"/>
      <c r="J13" s="151"/>
      <c r="K13" s="151"/>
      <c r="L13" s="151"/>
      <c r="M13" s="151"/>
      <c r="N13" s="113"/>
      <c r="O13" s="113"/>
      <c r="P13" s="113"/>
      <c r="Q13" s="113"/>
      <c r="R13" s="497"/>
      <c r="S13" s="489"/>
      <c r="AA13" s="98">
        <v>9</v>
      </c>
      <c r="AB13" s="136" t="s">
        <v>370</v>
      </c>
      <c r="AC13" s="136"/>
      <c r="AD13" s="98">
        <v>36</v>
      </c>
      <c r="AE13" s="98">
        <v>5</v>
      </c>
      <c r="AF13" s="98"/>
      <c r="AG13" s="98">
        <v>4.5</v>
      </c>
      <c r="AH13" s="98"/>
      <c r="AI13" s="126">
        <v>3.3820000000000001</v>
      </c>
      <c r="AJ13" s="126">
        <v>2.6539999999999999</v>
      </c>
      <c r="AK13" s="126">
        <v>0.14099999999999999</v>
      </c>
      <c r="AL13" s="99"/>
      <c r="AM13" s="99"/>
      <c r="AN13" s="98">
        <v>9</v>
      </c>
      <c r="AO13" s="136" t="s">
        <v>371</v>
      </c>
      <c r="AP13" s="98">
        <v>50</v>
      </c>
      <c r="AQ13" s="137">
        <v>32</v>
      </c>
      <c r="AR13" s="137">
        <v>3</v>
      </c>
      <c r="AS13" s="137"/>
      <c r="AT13" s="137">
        <v>5.5</v>
      </c>
      <c r="AU13" s="137"/>
      <c r="AV13" s="138">
        <v>2.431</v>
      </c>
      <c r="AW13" s="138">
        <v>1.9079999999999999</v>
      </c>
      <c r="AX13" s="138">
        <v>0.161</v>
      </c>
      <c r="BA13" s="98">
        <v>9</v>
      </c>
      <c r="BB13" s="137" t="s">
        <v>372</v>
      </c>
      <c r="BC13" s="137">
        <v>140</v>
      </c>
      <c r="BD13" s="137">
        <v>60</v>
      </c>
      <c r="BE13" s="137">
        <v>8</v>
      </c>
      <c r="BF13" s="137">
        <v>9.5</v>
      </c>
      <c r="BG13" s="137">
        <v>9.5</v>
      </c>
      <c r="BH13" s="137">
        <v>4.8</v>
      </c>
      <c r="BI13" s="139">
        <v>21.315999999999999</v>
      </c>
      <c r="BJ13" s="139">
        <v>16.733000000000001</v>
      </c>
      <c r="BK13" s="139">
        <v>0.49172487999999998</v>
      </c>
      <c r="BN13" s="98">
        <v>9</v>
      </c>
      <c r="BO13" s="137" t="s">
        <v>373</v>
      </c>
      <c r="BP13" s="137">
        <v>220</v>
      </c>
      <c r="BQ13" s="137">
        <v>110</v>
      </c>
      <c r="BR13" s="137">
        <v>7.5</v>
      </c>
      <c r="BS13" s="137">
        <v>12.3</v>
      </c>
      <c r="BT13" s="137">
        <v>9.5</v>
      </c>
      <c r="BU13" s="137">
        <v>4.8</v>
      </c>
      <c r="BV13" s="140">
        <v>42.128</v>
      </c>
      <c r="BW13" s="140">
        <v>33.07</v>
      </c>
      <c r="BX13" s="140">
        <v>0.84044975999999993</v>
      </c>
      <c r="CA13" s="98">
        <v>9</v>
      </c>
      <c r="CB13" s="137" t="s">
        <v>374</v>
      </c>
      <c r="CC13" s="137">
        <v>450</v>
      </c>
      <c r="CD13" s="137">
        <v>120</v>
      </c>
      <c r="CE13" s="137">
        <v>11.5</v>
      </c>
      <c r="CF13" s="137">
        <v>25</v>
      </c>
      <c r="CG13" s="137">
        <v>20</v>
      </c>
      <c r="CH13" s="137">
        <v>10</v>
      </c>
      <c r="CI13" s="141">
        <v>79.5</v>
      </c>
      <c r="CJ13" s="141">
        <v>62.4</v>
      </c>
      <c r="CK13" s="142">
        <v>1.1228320000000003</v>
      </c>
    </row>
    <row r="14" spans="2:89" ht="29.25" customHeight="1">
      <c r="B14" s="128"/>
      <c r="C14" s="129" t="s">
        <v>375</v>
      </c>
      <c r="D14" s="113"/>
      <c r="E14" s="158" t="s">
        <v>172</v>
      </c>
      <c r="F14" s="152" t="s">
        <v>376</v>
      </c>
      <c r="G14" s="152" t="s">
        <v>300</v>
      </c>
      <c r="H14" s="152" t="s">
        <v>377</v>
      </c>
      <c r="I14" s="152" t="s">
        <v>378</v>
      </c>
      <c r="J14" s="152" t="s">
        <v>379</v>
      </c>
      <c r="K14" s="130" t="s">
        <v>380</v>
      </c>
      <c r="L14" s="130" t="s">
        <v>381</v>
      </c>
      <c r="M14" s="131" t="s">
        <v>382</v>
      </c>
      <c r="N14" s="153" t="str">
        <f>IF($Z$1=1,"数量（米）","数量（千克）")</f>
        <v>数量（米）</v>
      </c>
      <c r="O14" s="154" t="str">
        <f>IF($Z$1=1,"重量（kg）","长度（m）")</f>
        <v>重量（kg）</v>
      </c>
      <c r="P14" s="134" t="s">
        <v>383</v>
      </c>
      <c r="Q14" s="135" t="s">
        <v>384</v>
      </c>
      <c r="R14" s="497"/>
      <c r="S14" s="489"/>
      <c r="AA14" s="98">
        <v>10</v>
      </c>
      <c r="AB14" s="136" t="s">
        <v>385</v>
      </c>
      <c r="AC14" s="136"/>
      <c r="AD14" s="98">
        <v>40</v>
      </c>
      <c r="AE14" s="98">
        <v>3</v>
      </c>
      <c r="AF14" s="98"/>
      <c r="AG14" s="98">
        <v>5</v>
      </c>
      <c r="AH14" s="98"/>
      <c r="AI14" s="126">
        <v>2.359</v>
      </c>
      <c r="AJ14" s="126">
        <v>1.8520000000000001</v>
      </c>
      <c r="AK14" s="126">
        <v>0.157</v>
      </c>
      <c r="AL14" s="99"/>
      <c r="AM14" s="99"/>
      <c r="AN14" s="98">
        <v>10</v>
      </c>
      <c r="AO14" s="136" t="s">
        <v>386</v>
      </c>
      <c r="AP14" s="98">
        <v>50</v>
      </c>
      <c r="AQ14" s="137">
        <v>32</v>
      </c>
      <c r="AR14" s="137">
        <v>4</v>
      </c>
      <c r="AS14" s="137"/>
      <c r="AT14" s="137">
        <v>5.5</v>
      </c>
      <c r="AU14" s="137"/>
      <c r="AV14" s="138">
        <v>3.177</v>
      </c>
      <c r="AW14" s="138">
        <v>2.4940000000000002</v>
      </c>
      <c r="AX14" s="138">
        <v>0.16</v>
      </c>
      <c r="BA14" s="98">
        <v>10</v>
      </c>
      <c r="BB14" s="137" t="s">
        <v>387</v>
      </c>
      <c r="BC14" s="137">
        <v>160</v>
      </c>
      <c r="BD14" s="137">
        <v>63</v>
      </c>
      <c r="BE14" s="137">
        <v>6.5</v>
      </c>
      <c r="BF14" s="137">
        <v>10</v>
      </c>
      <c r="BG14" s="137">
        <v>10</v>
      </c>
      <c r="BH14" s="137">
        <v>5</v>
      </c>
      <c r="BI14" s="139">
        <v>21.962</v>
      </c>
      <c r="BJ14" s="139">
        <v>17.239999999999998</v>
      </c>
      <c r="BK14" s="139">
        <v>0.54612400000000005</v>
      </c>
      <c r="BN14" s="98">
        <v>10</v>
      </c>
      <c r="BO14" s="137" t="s">
        <v>388</v>
      </c>
      <c r="BP14" s="137">
        <v>220</v>
      </c>
      <c r="BQ14" s="137">
        <v>112</v>
      </c>
      <c r="BR14" s="137">
        <v>9.5</v>
      </c>
      <c r="BS14" s="137">
        <v>12.3</v>
      </c>
      <c r="BT14" s="137">
        <v>9.5</v>
      </c>
      <c r="BU14" s="137">
        <v>4.8</v>
      </c>
      <c r="BV14" s="140">
        <v>46.527999999999999</v>
      </c>
      <c r="BW14" s="140">
        <v>36.524000000000001</v>
      </c>
      <c r="BX14" s="140">
        <v>0.84444975999999994</v>
      </c>
      <c r="CA14" s="98">
        <v>10</v>
      </c>
      <c r="CB14" s="137" t="s">
        <v>389</v>
      </c>
      <c r="CC14" s="137">
        <v>500</v>
      </c>
      <c r="CD14" s="137">
        <v>120</v>
      </c>
      <c r="CE14" s="137">
        <v>12.5</v>
      </c>
      <c r="CF14" s="137">
        <v>33</v>
      </c>
      <c r="CG14" s="137">
        <v>20</v>
      </c>
      <c r="CH14" s="137">
        <v>10</v>
      </c>
      <c r="CI14" s="141">
        <v>98.6</v>
      </c>
      <c r="CJ14" s="141">
        <v>77.400000000000006</v>
      </c>
      <c r="CK14" s="142">
        <v>1.2228320000000001</v>
      </c>
    </row>
    <row r="15" spans="2:89" ht="19.5" customHeight="1">
      <c r="B15" s="128"/>
      <c r="C15" s="143"/>
      <c r="D15" s="113"/>
      <c r="E15" s="159">
        <f>VLOOKUP($BN$3,$BN$5:$BX$49,3,FALSE)</f>
        <v>550</v>
      </c>
      <c r="F15" s="159">
        <f>VLOOKUP($BN$3,$BN$5:$BX$49,4,FALSE)</f>
        <v>166</v>
      </c>
      <c r="G15" s="159">
        <f>VLOOKUP($BN$3,$BN$5:$BX$49,5,FALSE)</f>
        <v>12.5</v>
      </c>
      <c r="H15" s="159">
        <f>VLOOKUP($BN$3,$BN$5:$BX$49,6,FALSE)</f>
        <v>21</v>
      </c>
      <c r="I15" s="159">
        <f>VLOOKUP($BN$3,$BN$5:$BX$49,7,FALSE)</f>
        <v>14.5</v>
      </c>
      <c r="J15" s="159">
        <f>VLOOKUP($BN$3,$BN$5:$BX$49,8,FALSE)</f>
        <v>7.3</v>
      </c>
      <c r="K15" s="161">
        <f>VLOOKUP($BN$3,$BN$5:$BX$49,9,FALSE)</f>
        <v>134.185</v>
      </c>
      <c r="L15" s="161">
        <f>VLOOKUP($BN$3,$BN$5:$BX$49,10,FALSE)</f>
        <v>105.33499999999999</v>
      </c>
      <c r="M15" s="161">
        <f>VLOOKUP($BN$3,$BN$5:$BX$49,11,FALSE)</f>
        <v>1.70157376</v>
      </c>
      <c r="N15" s="156">
        <v>1</v>
      </c>
      <c r="O15" s="157">
        <f>IF($Z$1=1,(L15*N15),(N15/L15))</f>
        <v>105.33499999999999</v>
      </c>
      <c r="P15" s="149">
        <f>IF($Z$1=1,N15*M15,O15*M15)</f>
        <v>1.70157376</v>
      </c>
      <c r="Q15" s="150">
        <f>IF($Z$1=1,$P$3*O15/1000,$P$3*N15/1000)</f>
        <v>526.67499999999995</v>
      </c>
      <c r="R15" s="497"/>
      <c r="S15" s="489"/>
      <c r="AA15" s="98">
        <v>11</v>
      </c>
      <c r="AB15" s="136" t="s">
        <v>390</v>
      </c>
      <c r="AC15" s="136"/>
      <c r="AD15" s="98">
        <v>40</v>
      </c>
      <c r="AE15" s="98">
        <v>4</v>
      </c>
      <c r="AF15" s="98"/>
      <c r="AG15" s="98">
        <v>5</v>
      </c>
      <c r="AH15" s="98"/>
      <c r="AI15" s="126">
        <v>3.0859999999999999</v>
      </c>
      <c r="AJ15" s="126">
        <v>2.4220000000000002</v>
      </c>
      <c r="AK15" s="126">
        <v>0.157</v>
      </c>
      <c r="AL15" s="99"/>
      <c r="AM15" s="99"/>
      <c r="AN15" s="98">
        <v>11</v>
      </c>
      <c r="AO15" s="136" t="s">
        <v>391</v>
      </c>
      <c r="AP15" s="98">
        <v>56</v>
      </c>
      <c r="AQ15" s="137">
        <v>36</v>
      </c>
      <c r="AR15" s="137">
        <v>3</v>
      </c>
      <c r="AS15" s="137"/>
      <c r="AT15" s="137">
        <v>6</v>
      </c>
      <c r="AU15" s="137"/>
      <c r="AV15" s="138">
        <v>2.734</v>
      </c>
      <c r="AW15" s="138">
        <v>2.153</v>
      </c>
      <c r="AX15" s="138">
        <v>0.18099999999999999</v>
      </c>
      <c r="BA15" s="98">
        <v>11</v>
      </c>
      <c r="BB15" s="137" t="s">
        <v>392</v>
      </c>
      <c r="BC15" s="137">
        <v>160</v>
      </c>
      <c r="BD15" s="137">
        <v>65</v>
      </c>
      <c r="BE15" s="137">
        <v>8.5</v>
      </c>
      <c r="BF15" s="137">
        <v>10</v>
      </c>
      <c r="BG15" s="137">
        <v>10</v>
      </c>
      <c r="BH15" s="137">
        <v>5</v>
      </c>
      <c r="BI15" s="139">
        <v>25.161999999999999</v>
      </c>
      <c r="BJ15" s="139">
        <v>19.751999999999999</v>
      </c>
      <c r="BK15" s="139">
        <v>0.55012400000000006</v>
      </c>
      <c r="BN15" s="98">
        <v>11</v>
      </c>
      <c r="BO15" s="137" t="s">
        <v>393</v>
      </c>
      <c r="BP15" s="137">
        <v>240</v>
      </c>
      <c r="BQ15" s="137">
        <v>116</v>
      </c>
      <c r="BR15" s="137">
        <v>8</v>
      </c>
      <c r="BS15" s="137">
        <v>13</v>
      </c>
      <c r="BT15" s="137">
        <v>10</v>
      </c>
      <c r="BU15" s="137">
        <v>5</v>
      </c>
      <c r="BV15" s="140">
        <v>47.741</v>
      </c>
      <c r="BW15" s="140">
        <v>37.476999999999997</v>
      </c>
      <c r="BX15" s="140">
        <v>0.90224800000000005</v>
      </c>
      <c r="CA15" s="98">
        <v>11</v>
      </c>
      <c r="CB15" s="137" t="s">
        <v>394</v>
      </c>
      <c r="CC15" s="137">
        <v>500</v>
      </c>
      <c r="CD15" s="137">
        <v>120</v>
      </c>
      <c r="CE15" s="137">
        <v>13.5</v>
      </c>
      <c r="CF15" s="137">
        <v>35</v>
      </c>
      <c r="CG15" s="137">
        <v>20</v>
      </c>
      <c r="CH15" s="137">
        <v>10</v>
      </c>
      <c r="CI15" s="141">
        <v>105</v>
      </c>
      <c r="CJ15" s="141">
        <v>82.8</v>
      </c>
      <c r="CK15" s="142">
        <v>1.2228320000000001</v>
      </c>
    </row>
    <row r="16" spans="2:89" ht="11.25" customHeight="1">
      <c r="B16" s="128"/>
      <c r="C16" s="143"/>
      <c r="D16" s="113"/>
      <c r="E16" s="151"/>
      <c r="F16" s="151"/>
      <c r="G16" s="151"/>
      <c r="H16" s="151"/>
      <c r="I16" s="151"/>
      <c r="J16" s="151"/>
      <c r="K16" s="151"/>
      <c r="L16" s="151"/>
      <c r="M16" s="151"/>
      <c r="N16" s="113"/>
      <c r="O16" s="113"/>
      <c r="P16" s="113"/>
      <c r="Q16" s="113"/>
      <c r="R16" s="497"/>
      <c r="S16" s="489"/>
      <c r="AA16" s="98">
        <v>12</v>
      </c>
      <c r="AB16" s="136" t="s">
        <v>395</v>
      </c>
      <c r="AC16" s="136"/>
      <c r="AD16" s="98">
        <v>40</v>
      </c>
      <c r="AE16" s="98">
        <v>5</v>
      </c>
      <c r="AF16" s="98"/>
      <c r="AG16" s="98">
        <v>5</v>
      </c>
      <c r="AH16" s="98"/>
      <c r="AI16" s="126">
        <v>3.7909999999999999</v>
      </c>
      <c r="AJ16" s="126">
        <v>2.976</v>
      </c>
      <c r="AK16" s="126">
        <v>0.156</v>
      </c>
      <c r="AL16" s="99"/>
      <c r="AM16" s="99"/>
      <c r="AN16" s="98">
        <v>12</v>
      </c>
      <c r="AO16" s="136" t="s">
        <v>396</v>
      </c>
      <c r="AP16" s="98">
        <v>56</v>
      </c>
      <c r="AQ16" s="137">
        <v>36</v>
      </c>
      <c r="AR16" s="137">
        <v>4</v>
      </c>
      <c r="AS16" s="137"/>
      <c r="AT16" s="137">
        <v>6</v>
      </c>
      <c r="AU16" s="137"/>
      <c r="AV16" s="138">
        <v>3.59</v>
      </c>
      <c r="AW16" s="138">
        <v>2.8180000000000001</v>
      </c>
      <c r="AX16" s="138">
        <v>0.18</v>
      </c>
      <c r="BA16" s="98">
        <v>12</v>
      </c>
      <c r="BB16" s="137" t="s">
        <v>397</v>
      </c>
      <c r="BC16" s="137">
        <v>180</v>
      </c>
      <c r="BD16" s="137">
        <v>68</v>
      </c>
      <c r="BE16" s="137">
        <v>7</v>
      </c>
      <c r="BF16" s="137">
        <v>10.5</v>
      </c>
      <c r="BG16" s="137">
        <v>10.5</v>
      </c>
      <c r="BH16" s="137">
        <v>5.2</v>
      </c>
      <c r="BI16" s="139">
        <v>25.699000000000002</v>
      </c>
      <c r="BJ16" s="139">
        <v>20.173999999999999</v>
      </c>
      <c r="BK16" s="139">
        <v>0.60452312000000008</v>
      </c>
      <c r="BN16" s="98">
        <v>12</v>
      </c>
      <c r="BO16" s="137" t="s">
        <v>398</v>
      </c>
      <c r="BP16" s="137">
        <v>240</v>
      </c>
      <c r="BQ16" s="137">
        <v>118</v>
      </c>
      <c r="BR16" s="137">
        <v>10</v>
      </c>
      <c r="BS16" s="137">
        <v>13</v>
      </c>
      <c r="BT16" s="137">
        <v>10</v>
      </c>
      <c r="BU16" s="137">
        <v>5</v>
      </c>
      <c r="BV16" s="140">
        <v>52.540999999999997</v>
      </c>
      <c r="BW16" s="140">
        <v>41.244999999999997</v>
      </c>
      <c r="BX16" s="140">
        <v>0.90624800000000005</v>
      </c>
    </row>
    <row r="17" spans="2:87" ht="29.25" customHeight="1">
      <c r="B17" s="128"/>
      <c r="C17" s="129" t="s">
        <v>399</v>
      </c>
      <c r="D17" s="113"/>
      <c r="E17" s="158" t="s">
        <v>400</v>
      </c>
      <c r="F17" s="152" t="s">
        <v>299</v>
      </c>
      <c r="G17" s="152" t="s">
        <v>401</v>
      </c>
      <c r="H17" s="152" t="s">
        <v>402</v>
      </c>
      <c r="I17" s="152" t="s">
        <v>403</v>
      </c>
      <c r="J17" s="152" t="s">
        <v>404</v>
      </c>
      <c r="K17" s="130" t="s">
        <v>405</v>
      </c>
      <c r="L17" s="130" t="s">
        <v>286</v>
      </c>
      <c r="M17" s="131" t="s">
        <v>406</v>
      </c>
      <c r="N17" s="153" t="str">
        <f>IF($Z$1=1,"数量（米）","数量（千克）")</f>
        <v>数量（米）</v>
      </c>
      <c r="O17" s="154" t="str">
        <f>IF($Z$1=1,"重量（kg）","长度（m）")</f>
        <v>重量（kg）</v>
      </c>
      <c r="P17" s="134" t="s">
        <v>383</v>
      </c>
      <c r="Q17" s="135" t="s">
        <v>384</v>
      </c>
      <c r="R17" s="497"/>
      <c r="S17" s="489"/>
      <c r="AA17" s="98">
        <v>13</v>
      </c>
      <c r="AB17" s="136" t="s">
        <v>407</v>
      </c>
      <c r="AC17" s="136"/>
      <c r="AD17" s="98">
        <v>45</v>
      </c>
      <c r="AE17" s="98">
        <v>3</v>
      </c>
      <c r="AF17" s="98"/>
      <c r="AG17" s="98">
        <v>5</v>
      </c>
      <c r="AH17" s="98"/>
      <c r="AI17" s="126">
        <v>2.6589999999999998</v>
      </c>
      <c r="AJ17" s="126">
        <v>2.0880000000000001</v>
      </c>
      <c r="AK17" s="126">
        <v>0.17699999999999999</v>
      </c>
      <c r="AL17" s="99"/>
      <c r="AM17" s="99"/>
      <c r="AN17" s="98">
        <v>13</v>
      </c>
      <c r="AO17" s="136" t="s">
        <v>408</v>
      </c>
      <c r="AP17" s="98">
        <v>56</v>
      </c>
      <c r="AQ17" s="137">
        <v>36</v>
      </c>
      <c r="AR17" s="137">
        <v>5</v>
      </c>
      <c r="AS17" s="137"/>
      <c r="AT17" s="137">
        <v>6</v>
      </c>
      <c r="AU17" s="137"/>
      <c r="AV17" s="138">
        <v>4.415</v>
      </c>
      <c r="AW17" s="138">
        <v>3.4660000000000002</v>
      </c>
      <c r="AX17" s="138">
        <v>0.18</v>
      </c>
      <c r="BA17" s="98">
        <v>13</v>
      </c>
      <c r="BB17" s="137" t="s">
        <v>409</v>
      </c>
      <c r="BC17" s="137">
        <v>180</v>
      </c>
      <c r="BD17" s="137">
        <v>70</v>
      </c>
      <c r="BE17" s="137">
        <v>9</v>
      </c>
      <c r="BF17" s="137">
        <v>10.5</v>
      </c>
      <c r="BG17" s="137">
        <v>10.5</v>
      </c>
      <c r="BH17" s="137">
        <v>5.2</v>
      </c>
      <c r="BI17" s="139">
        <v>29.298999999999999</v>
      </c>
      <c r="BJ17" s="139">
        <v>23</v>
      </c>
      <c r="BK17" s="139">
        <v>0.60852312000000008</v>
      </c>
      <c r="BN17" s="98">
        <v>13</v>
      </c>
      <c r="BO17" s="137" t="s">
        <v>410</v>
      </c>
      <c r="BP17" s="137">
        <v>250</v>
      </c>
      <c r="BQ17" s="137">
        <v>116</v>
      </c>
      <c r="BR17" s="137">
        <v>8</v>
      </c>
      <c r="BS17" s="137">
        <v>13</v>
      </c>
      <c r="BT17" s="137">
        <v>10</v>
      </c>
      <c r="BU17" s="137">
        <v>5</v>
      </c>
      <c r="BV17" s="140">
        <v>48.540999999999997</v>
      </c>
      <c r="BW17" s="140">
        <v>38.104999999999997</v>
      </c>
      <c r="BX17" s="140">
        <v>0.92224800000000007</v>
      </c>
      <c r="CB17" s="85" t="s">
        <v>411</v>
      </c>
    </row>
    <row r="18" spans="2:87" ht="19.5" customHeight="1">
      <c r="B18" s="128"/>
      <c r="C18" s="143"/>
      <c r="D18" s="113"/>
      <c r="E18" s="159">
        <f>VLOOKUP($CA$3,$CA$5:$CK$15,3,FALSE)</f>
        <v>250</v>
      </c>
      <c r="F18" s="159">
        <f>VLOOKUP($CA$3,$CA$5:$CK$15,4,FALSE)</f>
        <v>90</v>
      </c>
      <c r="G18" s="159">
        <f>VLOOKUP($CA$3,$CA$5:$CK$15,5,FALSE)</f>
        <v>11.5</v>
      </c>
      <c r="H18" s="159">
        <f>VLOOKUP($CA$3,$CA$5:$CK$15,6,FALSE)</f>
        <v>16</v>
      </c>
      <c r="I18" s="159">
        <f>VLOOKUP($CA$3,$CA$5:$CK$15,7,FALSE)</f>
        <v>15</v>
      </c>
      <c r="J18" s="159">
        <f>VLOOKUP($CA$3,$CA$5:$CK$15,8,FALSE)</f>
        <v>7.5</v>
      </c>
      <c r="K18" s="161">
        <f>VLOOKUP($CA$3,$CA$5:$CK$15,9,FALSE)</f>
        <v>41.7</v>
      </c>
      <c r="L18" s="161">
        <f>VLOOKUP($CA$3,$CA$5:$CK$15,10,FALSE)</f>
        <v>32.700000000000003</v>
      </c>
      <c r="M18" s="161">
        <f>VLOOKUP($CA$3,$CA$5:$CK$15,11,FALSE)</f>
        <v>0.66712399999999983</v>
      </c>
      <c r="N18" s="156">
        <v>1</v>
      </c>
      <c r="O18" s="157">
        <f>IF($Z$1=1,(L18*N18),(N18/L18))</f>
        <v>32.700000000000003</v>
      </c>
      <c r="P18" s="149">
        <f>IF($Z$1=1,N18*M18,O18*M18)</f>
        <v>0.66712399999999983</v>
      </c>
      <c r="Q18" s="150">
        <f>IF($Z$1=1,$P$3*O18/1000,$P$3*N18/1000)</f>
        <v>163.5</v>
      </c>
      <c r="R18" s="497"/>
      <c r="S18" s="489"/>
      <c r="AA18" s="98">
        <v>14</v>
      </c>
      <c r="AB18" s="136" t="s">
        <v>412</v>
      </c>
      <c r="AC18" s="136"/>
      <c r="AD18" s="98">
        <v>45</v>
      </c>
      <c r="AE18" s="98">
        <v>4</v>
      </c>
      <c r="AF18" s="98"/>
      <c r="AG18" s="98">
        <v>5</v>
      </c>
      <c r="AH18" s="98"/>
      <c r="AI18" s="126">
        <v>3.4860000000000002</v>
      </c>
      <c r="AJ18" s="126">
        <v>2.7360000000000002</v>
      </c>
      <c r="AK18" s="126">
        <v>0.17699999999999999</v>
      </c>
      <c r="AL18" s="99"/>
      <c r="AM18" s="99"/>
      <c r="AN18" s="98">
        <v>14</v>
      </c>
      <c r="AO18" s="136" t="s">
        <v>413</v>
      </c>
      <c r="AP18" s="98">
        <v>63</v>
      </c>
      <c r="AQ18" s="137">
        <v>40</v>
      </c>
      <c r="AR18" s="137">
        <v>4</v>
      </c>
      <c r="AS18" s="137"/>
      <c r="AT18" s="137">
        <v>7</v>
      </c>
      <c r="AU18" s="137"/>
      <c r="AV18" s="138">
        <v>4.0579999999999998</v>
      </c>
      <c r="AW18" s="138">
        <v>3.1850000000000001</v>
      </c>
      <c r="AX18" s="138">
        <v>0.20200000000000001</v>
      </c>
      <c r="BA18" s="98">
        <v>14</v>
      </c>
      <c r="BB18" s="137" t="s">
        <v>414</v>
      </c>
      <c r="BC18" s="137">
        <v>200</v>
      </c>
      <c r="BD18" s="137">
        <v>73</v>
      </c>
      <c r="BE18" s="137">
        <v>7</v>
      </c>
      <c r="BF18" s="137">
        <v>11</v>
      </c>
      <c r="BG18" s="137">
        <v>11</v>
      </c>
      <c r="BH18" s="137">
        <v>5.5</v>
      </c>
      <c r="BI18" s="139">
        <v>28.837</v>
      </c>
      <c r="BJ18" s="139">
        <v>22.637</v>
      </c>
      <c r="BK18" s="139">
        <v>0.66383639999999999</v>
      </c>
      <c r="BN18" s="98">
        <v>14</v>
      </c>
      <c r="BO18" s="137" t="s">
        <v>415</v>
      </c>
      <c r="BP18" s="137">
        <v>250</v>
      </c>
      <c r="BQ18" s="137">
        <v>118</v>
      </c>
      <c r="BR18" s="137">
        <v>10</v>
      </c>
      <c r="BS18" s="137">
        <v>13</v>
      </c>
      <c r="BT18" s="137">
        <v>10</v>
      </c>
      <c r="BU18" s="137">
        <v>5</v>
      </c>
      <c r="BV18" s="140">
        <v>53.540999999999997</v>
      </c>
      <c r="BW18" s="140">
        <v>42.03</v>
      </c>
      <c r="BX18" s="140">
        <v>0.92624800000000007</v>
      </c>
    </row>
    <row r="19" spans="2:87" ht="8.25" customHeight="1">
      <c r="B19" s="128"/>
      <c r="C19" s="162"/>
      <c r="D19" s="162"/>
      <c r="E19" s="495"/>
      <c r="F19" s="495"/>
      <c r="G19" s="495"/>
      <c r="H19" s="495"/>
      <c r="I19" s="495"/>
      <c r="J19" s="495"/>
      <c r="K19" s="495"/>
      <c r="L19" s="495"/>
      <c r="M19" s="495"/>
      <c r="N19" s="495"/>
      <c r="O19" s="495"/>
      <c r="P19" s="495"/>
      <c r="Q19" s="113"/>
      <c r="R19" s="497"/>
      <c r="S19" s="489"/>
      <c r="AA19" s="98">
        <v>15</v>
      </c>
      <c r="AB19" s="136" t="s">
        <v>416</v>
      </c>
      <c r="AC19" s="136"/>
      <c r="AD19" s="98">
        <v>45</v>
      </c>
      <c r="AE19" s="98">
        <v>5</v>
      </c>
      <c r="AF19" s="98"/>
      <c r="AG19" s="98">
        <v>5</v>
      </c>
      <c r="AH19" s="98"/>
      <c r="AI19" s="126">
        <v>4.2919999999999998</v>
      </c>
      <c r="AJ19" s="126">
        <v>3.3690000000000002</v>
      </c>
      <c r="AK19" s="126">
        <v>0.17599999999999999</v>
      </c>
      <c r="AL19" s="99"/>
      <c r="AM19" s="99"/>
      <c r="AN19" s="98">
        <v>15</v>
      </c>
      <c r="AO19" s="136" t="s">
        <v>417</v>
      </c>
      <c r="AP19" s="98">
        <v>63</v>
      </c>
      <c r="AQ19" s="137">
        <v>40</v>
      </c>
      <c r="AR19" s="137">
        <v>5</v>
      </c>
      <c r="AS19" s="137"/>
      <c r="AT19" s="137">
        <v>7</v>
      </c>
      <c r="AU19" s="137"/>
      <c r="AV19" s="138">
        <v>4.9930000000000003</v>
      </c>
      <c r="AW19" s="138">
        <v>3.92</v>
      </c>
      <c r="AX19" s="138">
        <v>0.20200000000000001</v>
      </c>
      <c r="BA19" s="98">
        <v>15</v>
      </c>
      <c r="BB19" s="137" t="s">
        <v>418</v>
      </c>
      <c r="BC19" s="137">
        <v>200</v>
      </c>
      <c r="BD19" s="137">
        <v>75</v>
      </c>
      <c r="BE19" s="137">
        <v>9</v>
      </c>
      <c r="BF19" s="137">
        <v>11</v>
      </c>
      <c r="BG19" s="137">
        <v>11</v>
      </c>
      <c r="BH19" s="137">
        <v>5.5</v>
      </c>
      <c r="BI19" s="139">
        <v>32.837000000000003</v>
      </c>
      <c r="BJ19" s="139">
        <v>25.777000000000001</v>
      </c>
      <c r="BK19" s="139">
        <v>0.6678364</v>
      </c>
      <c r="BN19" s="98">
        <v>15</v>
      </c>
      <c r="BO19" s="137" t="s">
        <v>419</v>
      </c>
      <c r="BP19" s="137">
        <v>270</v>
      </c>
      <c r="BQ19" s="137">
        <v>122</v>
      </c>
      <c r="BR19" s="137">
        <v>8.5</v>
      </c>
      <c r="BS19" s="137">
        <v>13.7</v>
      </c>
      <c r="BT19" s="137">
        <v>10.5</v>
      </c>
      <c r="BU19" s="137">
        <v>5.3</v>
      </c>
      <c r="BV19" s="140">
        <v>54.554000000000002</v>
      </c>
      <c r="BW19" s="140">
        <v>42.825000000000003</v>
      </c>
      <c r="BX19" s="140">
        <v>0.98387456000000006</v>
      </c>
    </row>
    <row r="20" spans="2:87" ht="18.75" customHeight="1">
      <c r="B20" s="163"/>
      <c r="C20" s="143"/>
      <c r="D20" s="113"/>
      <c r="E20" s="164"/>
      <c r="F20" s="164"/>
      <c r="G20" s="164"/>
      <c r="H20" s="164"/>
      <c r="I20" s="164"/>
      <c r="J20" s="164"/>
      <c r="K20" s="164"/>
      <c r="L20" s="164"/>
      <c r="M20" s="165" t="s">
        <v>155</v>
      </c>
      <c r="N20" s="166">
        <f>N6+N9+N12+N15+N18</f>
        <v>5</v>
      </c>
      <c r="O20" s="166">
        <f>O6+O9+O12+O15+O18</f>
        <v>224.27699999999999</v>
      </c>
      <c r="P20" s="166">
        <f>P6+P9+P12+P15+P18</f>
        <v>4.3296713599999999</v>
      </c>
      <c r="Q20" s="166">
        <f>Q6+Q9+Q12+Q15+Q18</f>
        <v>1121.385</v>
      </c>
      <c r="R20" s="113"/>
      <c r="S20" s="114"/>
      <c r="AA20" s="98">
        <v>16</v>
      </c>
      <c r="AB20" s="136" t="s">
        <v>420</v>
      </c>
      <c r="AC20" s="136"/>
      <c r="AD20" s="98">
        <v>45</v>
      </c>
      <c r="AE20" s="98">
        <v>6</v>
      </c>
      <c r="AF20" s="98"/>
      <c r="AG20" s="98">
        <v>5</v>
      </c>
      <c r="AH20" s="98"/>
      <c r="AI20" s="126">
        <v>5.0759999999999996</v>
      </c>
      <c r="AJ20" s="126">
        <v>3.9849999999999999</v>
      </c>
      <c r="AK20" s="126">
        <v>0.17599999999999999</v>
      </c>
      <c r="AL20" s="99"/>
      <c r="AM20" s="99"/>
      <c r="AN20" s="98">
        <v>16</v>
      </c>
      <c r="AO20" s="136" t="s">
        <v>421</v>
      </c>
      <c r="AP20" s="98">
        <v>63</v>
      </c>
      <c r="AQ20" s="137">
        <v>40</v>
      </c>
      <c r="AR20" s="137">
        <v>6</v>
      </c>
      <c r="AS20" s="137"/>
      <c r="AT20" s="137">
        <v>7</v>
      </c>
      <c r="AU20" s="137"/>
      <c r="AV20" s="138">
        <v>5.9080000000000004</v>
      </c>
      <c r="AW20" s="138">
        <v>4.6379999999999999</v>
      </c>
      <c r="AX20" s="138">
        <v>0.20100000000000001</v>
      </c>
      <c r="BA20" s="98">
        <v>16</v>
      </c>
      <c r="BB20" s="137" t="s">
        <v>422</v>
      </c>
      <c r="BC20" s="137">
        <v>220</v>
      </c>
      <c r="BD20" s="137">
        <v>77</v>
      </c>
      <c r="BE20" s="137">
        <v>7</v>
      </c>
      <c r="BF20" s="137">
        <v>11.5</v>
      </c>
      <c r="BG20" s="137">
        <v>11.5</v>
      </c>
      <c r="BH20" s="137">
        <v>5.8</v>
      </c>
      <c r="BI20" s="139">
        <v>31.846</v>
      </c>
      <c r="BJ20" s="139">
        <v>24.998999999999999</v>
      </c>
      <c r="BK20" s="139">
        <v>0.71914968000000012</v>
      </c>
      <c r="BN20" s="98">
        <v>16</v>
      </c>
      <c r="BO20" s="137" t="s">
        <v>423</v>
      </c>
      <c r="BP20" s="137">
        <v>270</v>
      </c>
      <c r="BQ20" s="137">
        <v>124</v>
      </c>
      <c r="BR20" s="137">
        <v>10.5</v>
      </c>
      <c r="BS20" s="137">
        <v>13.7</v>
      </c>
      <c r="BT20" s="137">
        <v>10.5</v>
      </c>
      <c r="BU20" s="137">
        <v>5.3</v>
      </c>
      <c r="BV20" s="140">
        <v>59.954000000000001</v>
      </c>
      <c r="BW20" s="140">
        <v>47.064</v>
      </c>
      <c r="BX20" s="140">
        <v>0.98787456000000007</v>
      </c>
    </row>
    <row r="21" spans="2:87" ht="27" customHeight="1" thickBot="1">
      <c r="B21" s="211" t="s">
        <v>424</v>
      </c>
      <c r="C21" s="167"/>
      <c r="D21" s="168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8"/>
      <c r="R21" s="168"/>
      <c r="S21" s="170"/>
      <c r="AA21" s="98">
        <v>17</v>
      </c>
      <c r="AB21" s="136" t="s">
        <v>425</v>
      </c>
      <c r="AC21" s="136"/>
      <c r="AD21" s="98">
        <v>50</v>
      </c>
      <c r="AE21" s="98">
        <v>3</v>
      </c>
      <c r="AF21" s="98"/>
      <c r="AG21" s="98">
        <v>5.5</v>
      </c>
      <c r="AH21" s="98"/>
      <c r="AI21" s="126">
        <v>2.9710000000000001</v>
      </c>
      <c r="AJ21" s="126">
        <v>2.3319999999999999</v>
      </c>
      <c r="AK21" s="126">
        <v>0.19700000000000001</v>
      </c>
      <c r="AL21" s="99"/>
      <c r="AM21" s="99"/>
      <c r="AN21" s="98">
        <v>17</v>
      </c>
      <c r="AO21" s="136" t="s">
        <v>426</v>
      </c>
      <c r="AP21" s="98">
        <v>63</v>
      </c>
      <c r="AQ21" s="137">
        <v>40</v>
      </c>
      <c r="AR21" s="137">
        <v>7</v>
      </c>
      <c r="AS21" s="137"/>
      <c r="AT21" s="137">
        <v>7</v>
      </c>
      <c r="AU21" s="137"/>
      <c r="AV21" s="138">
        <v>6.8019999999999996</v>
      </c>
      <c r="AW21" s="138">
        <v>5.3390000000000004</v>
      </c>
      <c r="AX21" s="138">
        <v>0.20100000000000001</v>
      </c>
      <c r="BA21" s="98">
        <v>17</v>
      </c>
      <c r="BB21" s="137" t="s">
        <v>427</v>
      </c>
      <c r="BC21" s="137">
        <v>220</v>
      </c>
      <c r="BD21" s="137">
        <v>79</v>
      </c>
      <c r="BE21" s="137">
        <v>9</v>
      </c>
      <c r="BF21" s="137">
        <v>11.5</v>
      </c>
      <c r="BG21" s="137">
        <v>11.5</v>
      </c>
      <c r="BH21" s="137">
        <v>5.8</v>
      </c>
      <c r="BI21" s="139">
        <v>36.246000000000002</v>
      </c>
      <c r="BJ21" s="139">
        <v>28.452999999999999</v>
      </c>
      <c r="BK21" s="139">
        <v>0.72314968000000013</v>
      </c>
      <c r="BN21" s="98">
        <v>17</v>
      </c>
      <c r="BO21" s="137" t="s">
        <v>428</v>
      </c>
      <c r="BP21" s="137">
        <v>280</v>
      </c>
      <c r="BQ21" s="137">
        <v>122</v>
      </c>
      <c r="BR21" s="137">
        <v>8.5</v>
      </c>
      <c r="BS21" s="137">
        <v>13.7</v>
      </c>
      <c r="BT21" s="137">
        <v>10.5</v>
      </c>
      <c r="BU21" s="137">
        <v>5.3</v>
      </c>
      <c r="BV21" s="140">
        <v>55.404000000000003</v>
      </c>
      <c r="BW21" s="140">
        <v>43.491999999999997</v>
      </c>
      <c r="BX21" s="140">
        <v>1.0038745600000001</v>
      </c>
    </row>
    <row r="22" spans="2:87" ht="19.5" customHeight="1">
      <c r="H22" s="171"/>
      <c r="I22" s="171"/>
      <c r="J22" s="171"/>
      <c r="K22" s="171"/>
      <c r="L22" s="171"/>
      <c r="M22" s="171"/>
      <c r="N22" s="171"/>
      <c r="AA22" s="98">
        <v>18</v>
      </c>
      <c r="AB22" s="136" t="s">
        <v>429</v>
      </c>
      <c r="AC22" s="136"/>
      <c r="AD22" s="98">
        <v>50</v>
      </c>
      <c r="AE22" s="98">
        <v>4</v>
      </c>
      <c r="AF22" s="98"/>
      <c r="AG22" s="98">
        <v>5.5</v>
      </c>
      <c r="AH22" s="98"/>
      <c r="AI22" s="126">
        <v>3.8969999999999998</v>
      </c>
      <c r="AJ22" s="126">
        <v>3.0590000000000002</v>
      </c>
      <c r="AK22" s="126">
        <v>0.19700000000000001</v>
      </c>
      <c r="AL22" s="99"/>
      <c r="AM22" s="99"/>
      <c r="AN22" s="98">
        <v>18</v>
      </c>
      <c r="AO22" s="136" t="s">
        <v>430</v>
      </c>
      <c r="AP22" s="98">
        <v>70</v>
      </c>
      <c r="AQ22" s="137">
        <v>45</v>
      </c>
      <c r="AR22" s="137">
        <v>4</v>
      </c>
      <c r="AS22" s="137"/>
      <c r="AT22" s="137">
        <v>7.5</v>
      </c>
      <c r="AU22" s="137"/>
      <c r="AV22" s="138">
        <v>4.5469999999999997</v>
      </c>
      <c r="AW22" s="138">
        <v>3.57</v>
      </c>
      <c r="AX22" s="138">
        <v>0.22600000000000001</v>
      </c>
      <c r="BA22" s="98">
        <v>18</v>
      </c>
      <c r="BB22" s="137" t="s">
        <v>431</v>
      </c>
      <c r="BC22" s="137">
        <v>240</v>
      </c>
      <c r="BD22" s="137">
        <v>78</v>
      </c>
      <c r="BE22" s="137">
        <v>7</v>
      </c>
      <c r="BF22" s="137">
        <v>12</v>
      </c>
      <c r="BG22" s="137">
        <v>12</v>
      </c>
      <c r="BH22" s="137">
        <v>6</v>
      </c>
      <c r="BI22" s="139">
        <v>34.216999999999999</v>
      </c>
      <c r="BJ22" s="139">
        <v>26.86</v>
      </c>
      <c r="BK22" s="139">
        <v>0.76254880000000003</v>
      </c>
      <c r="BN22" s="98">
        <v>18</v>
      </c>
      <c r="BO22" s="137" t="s">
        <v>432</v>
      </c>
      <c r="BP22" s="137">
        <v>280</v>
      </c>
      <c r="BQ22" s="137">
        <v>124</v>
      </c>
      <c r="BR22" s="137">
        <v>10.5</v>
      </c>
      <c r="BS22" s="137">
        <v>13.7</v>
      </c>
      <c r="BT22" s="137">
        <v>10.5</v>
      </c>
      <c r="BU22" s="137">
        <v>5.3</v>
      </c>
      <c r="BV22" s="140">
        <v>61.003999999999998</v>
      </c>
      <c r="BW22" s="140">
        <v>47.887999999999998</v>
      </c>
      <c r="BX22" s="140">
        <v>1.0078745600000001</v>
      </c>
      <c r="CD22" s="483"/>
      <c r="CE22" s="483"/>
      <c r="CF22" s="483"/>
      <c r="CG22" s="483"/>
      <c r="CH22" s="483"/>
      <c r="CI22" s="484"/>
    </row>
    <row r="23" spans="2:87" ht="27.75" customHeight="1">
      <c r="H23" s="171"/>
      <c r="I23" s="171"/>
      <c r="J23" s="171"/>
      <c r="K23" s="171"/>
      <c r="L23" s="171"/>
      <c r="M23" s="171"/>
      <c r="N23" s="171"/>
      <c r="AA23" s="98">
        <v>19</v>
      </c>
      <c r="AB23" s="136" t="s">
        <v>433</v>
      </c>
      <c r="AC23" s="136"/>
      <c r="AD23" s="98">
        <v>50</v>
      </c>
      <c r="AE23" s="98">
        <v>5</v>
      </c>
      <c r="AF23" s="98"/>
      <c r="AG23" s="98">
        <v>5.5</v>
      </c>
      <c r="AH23" s="98"/>
      <c r="AI23" s="126">
        <v>4.8029999999999999</v>
      </c>
      <c r="AJ23" s="126">
        <v>3.77</v>
      </c>
      <c r="AK23" s="126">
        <v>0.19600000000000001</v>
      </c>
      <c r="AL23" s="99"/>
      <c r="AM23" s="99"/>
      <c r="AN23" s="98">
        <v>19</v>
      </c>
      <c r="AO23" s="136" t="s">
        <v>434</v>
      </c>
      <c r="AP23" s="98">
        <v>70</v>
      </c>
      <c r="AQ23" s="137">
        <v>45</v>
      </c>
      <c r="AR23" s="137">
        <v>5</v>
      </c>
      <c r="AS23" s="137"/>
      <c r="AT23" s="137">
        <v>7.5</v>
      </c>
      <c r="AU23" s="137"/>
      <c r="AV23" s="138">
        <v>5.609</v>
      </c>
      <c r="AW23" s="138">
        <v>4.4029999999999996</v>
      </c>
      <c r="AX23" s="138">
        <v>0.22500000000000001</v>
      </c>
      <c r="BA23" s="98">
        <v>19</v>
      </c>
      <c r="BB23" s="137" t="s">
        <v>435</v>
      </c>
      <c r="BC23" s="137">
        <v>240</v>
      </c>
      <c r="BD23" s="137">
        <v>80</v>
      </c>
      <c r="BE23" s="137">
        <v>9</v>
      </c>
      <c r="BF23" s="137">
        <v>12</v>
      </c>
      <c r="BG23" s="137">
        <v>12</v>
      </c>
      <c r="BH23" s="137">
        <v>6</v>
      </c>
      <c r="BI23" s="139">
        <v>39.017000000000003</v>
      </c>
      <c r="BJ23" s="139">
        <v>30.628</v>
      </c>
      <c r="BK23" s="139">
        <v>0.76654880000000003</v>
      </c>
      <c r="BN23" s="98">
        <v>19</v>
      </c>
      <c r="BO23" s="137" t="s">
        <v>436</v>
      </c>
      <c r="BP23" s="137">
        <v>300</v>
      </c>
      <c r="BQ23" s="137">
        <v>126</v>
      </c>
      <c r="BR23" s="137">
        <v>9</v>
      </c>
      <c r="BS23" s="137">
        <v>14.4</v>
      </c>
      <c r="BT23" s="137">
        <v>11</v>
      </c>
      <c r="BU23" s="137">
        <v>5.5</v>
      </c>
      <c r="BV23" s="140">
        <v>61.253999999999998</v>
      </c>
      <c r="BW23" s="140">
        <v>48.084000000000003</v>
      </c>
      <c r="BX23" s="140">
        <v>1.0576728</v>
      </c>
      <c r="CB23" s="171"/>
      <c r="CD23" s="483"/>
      <c r="CE23" s="483"/>
      <c r="CF23" s="483"/>
      <c r="CG23" s="483"/>
      <c r="CH23" s="483"/>
      <c r="CI23" s="484"/>
    </row>
    <row r="24" spans="2:87" ht="27.75" customHeight="1">
      <c r="B24" s="485"/>
      <c r="C24" s="485"/>
      <c r="D24" s="485"/>
      <c r="E24" s="485"/>
      <c r="F24" s="485"/>
      <c r="G24" s="485"/>
      <c r="H24" s="485"/>
      <c r="I24" s="171"/>
      <c r="J24" s="171"/>
      <c r="K24" s="486"/>
      <c r="L24" s="487"/>
      <c r="M24" s="487"/>
      <c r="N24" s="487"/>
      <c r="AA24" s="98">
        <v>20</v>
      </c>
      <c r="AB24" s="136" t="s">
        <v>437</v>
      </c>
      <c r="AC24" s="136"/>
      <c r="AD24" s="98">
        <v>50</v>
      </c>
      <c r="AE24" s="98">
        <v>6</v>
      </c>
      <c r="AF24" s="98"/>
      <c r="AG24" s="98">
        <v>5.5</v>
      </c>
      <c r="AH24" s="98"/>
      <c r="AI24" s="126">
        <v>5.6879999999999997</v>
      </c>
      <c r="AJ24" s="126">
        <v>4.4649999999999999</v>
      </c>
      <c r="AK24" s="126">
        <v>0.19600000000000001</v>
      </c>
      <c r="AL24" s="99"/>
      <c r="AM24" s="99"/>
      <c r="AN24" s="98">
        <v>20</v>
      </c>
      <c r="AO24" s="136" t="s">
        <v>438</v>
      </c>
      <c r="AP24" s="98">
        <v>70</v>
      </c>
      <c r="AQ24" s="137">
        <v>45</v>
      </c>
      <c r="AR24" s="137">
        <v>6</v>
      </c>
      <c r="AS24" s="137"/>
      <c r="AT24" s="137">
        <v>7.5</v>
      </c>
      <c r="AU24" s="137"/>
      <c r="AV24" s="138">
        <v>6.6470000000000002</v>
      </c>
      <c r="AW24" s="138">
        <v>5.218</v>
      </c>
      <c r="AX24" s="138">
        <v>0.22500000000000001</v>
      </c>
      <c r="BA24" s="98">
        <v>20</v>
      </c>
      <c r="BB24" s="137" t="s">
        <v>439</v>
      </c>
      <c r="BC24" s="137">
        <v>240</v>
      </c>
      <c r="BD24" s="137">
        <v>82</v>
      </c>
      <c r="BE24" s="137">
        <v>11</v>
      </c>
      <c r="BF24" s="137">
        <v>12</v>
      </c>
      <c r="BG24" s="137">
        <v>12</v>
      </c>
      <c r="BH24" s="137">
        <v>6</v>
      </c>
      <c r="BI24" s="139">
        <v>43.817</v>
      </c>
      <c r="BJ24" s="139">
        <v>34.396000000000001</v>
      </c>
      <c r="BK24" s="139">
        <v>0.77054880000000003</v>
      </c>
      <c r="BN24" s="98">
        <v>20</v>
      </c>
      <c r="BO24" s="137" t="s">
        <v>440</v>
      </c>
      <c r="BP24" s="137">
        <v>300</v>
      </c>
      <c r="BQ24" s="137">
        <v>128</v>
      </c>
      <c r="BR24" s="137">
        <v>11</v>
      </c>
      <c r="BS24" s="137">
        <v>14.4</v>
      </c>
      <c r="BT24" s="137">
        <v>11</v>
      </c>
      <c r="BU24" s="137">
        <v>5.5</v>
      </c>
      <c r="BV24" s="140">
        <v>67.254000000000005</v>
      </c>
      <c r="BW24" s="140">
        <v>52.793999999999997</v>
      </c>
      <c r="BX24" s="140">
        <v>1.0616728</v>
      </c>
      <c r="CB24" s="171"/>
      <c r="CD24" s="488"/>
      <c r="CE24" s="488"/>
      <c r="CF24" s="488"/>
      <c r="CG24" s="488"/>
      <c r="CH24" s="488"/>
      <c r="CI24" s="484"/>
    </row>
    <row r="25" spans="2:87" ht="27.75" customHeight="1">
      <c r="B25" s="485"/>
      <c r="C25" s="485"/>
      <c r="D25" s="485"/>
      <c r="E25" s="485"/>
      <c r="F25" s="485"/>
      <c r="G25" s="485"/>
      <c r="H25" s="485"/>
      <c r="I25" s="171"/>
      <c r="J25" s="171"/>
      <c r="K25" s="487"/>
      <c r="L25" s="487"/>
      <c r="M25" s="487"/>
      <c r="N25" s="487"/>
      <c r="AA25" s="98">
        <v>21</v>
      </c>
      <c r="AB25" s="136" t="s">
        <v>441</v>
      </c>
      <c r="AC25" s="136"/>
      <c r="AD25" s="98">
        <v>56</v>
      </c>
      <c r="AE25" s="98">
        <v>3</v>
      </c>
      <c r="AF25" s="98"/>
      <c r="AG25" s="98">
        <v>6</v>
      </c>
      <c r="AH25" s="98"/>
      <c r="AI25" s="126">
        <v>3.343</v>
      </c>
      <c r="AJ25" s="126">
        <v>2.6240000000000001</v>
      </c>
      <c r="AK25" s="126">
        <v>0.221</v>
      </c>
      <c r="AL25" s="99"/>
      <c r="AM25" s="99"/>
      <c r="AN25" s="98">
        <v>21</v>
      </c>
      <c r="AO25" s="136" t="s">
        <v>442</v>
      </c>
      <c r="AP25" s="98">
        <v>70</v>
      </c>
      <c r="AQ25" s="137">
        <v>45</v>
      </c>
      <c r="AR25" s="137">
        <v>7</v>
      </c>
      <c r="AS25" s="137"/>
      <c r="AT25" s="137">
        <v>7.5</v>
      </c>
      <c r="AU25" s="137"/>
      <c r="AV25" s="138">
        <v>7.657</v>
      </c>
      <c r="AW25" s="138">
        <v>6.0110000000000001</v>
      </c>
      <c r="AX25" s="138">
        <v>0.22500000000000001</v>
      </c>
      <c r="BA25" s="98">
        <v>21</v>
      </c>
      <c r="BB25" s="137" t="s">
        <v>443</v>
      </c>
      <c r="BC25" s="137">
        <v>250</v>
      </c>
      <c r="BD25" s="137">
        <v>78</v>
      </c>
      <c r="BE25" s="137">
        <v>7</v>
      </c>
      <c r="BF25" s="137">
        <v>12</v>
      </c>
      <c r="BG25" s="137">
        <v>12</v>
      </c>
      <c r="BH25" s="137">
        <v>6</v>
      </c>
      <c r="BI25" s="139">
        <v>34.917000000000002</v>
      </c>
      <c r="BJ25" s="139">
        <v>27.41</v>
      </c>
      <c r="BK25" s="139">
        <v>0.78254880000000004</v>
      </c>
      <c r="BN25" s="98">
        <v>21</v>
      </c>
      <c r="BO25" s="137" t="s">
        <v>444</v>
      </c>
      <c r="BP25" s="137">
        <v>300</v>
      </c>
      <c r="BQ25" s="137">
        <v>130</v>
      </c>
      <c r="BR25" s="137">
        <v>13</v>
      </c>
      <c r="BS25" s="137">
        <v>14.4</v>
      </c>
      <c r="BT25" s="137">
        <v>11</v>
      </c>
      <c r="BU25" s="137">
        <v>5.5</v>
      </c>
      <c r="BV25" s="140">
        <v>73.254000000000005</v>
      </c>
      <c r="BW25" s="140">
        <v>57.503999999999998</v>
      </c>
      <c r="BX25" s="140">
        <v>1.0656728</v>
      </c>
      <c r="CB25" s="171"/>
      <c r="CI25" s="173"/>
    </row>
    <row r="26" spans="2:87" ht="27.75" customHeight="1">
      <c r="B26" s="171"/>
      <c r="C26" s="174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AA26" s="98">
        <v>22</v>
      </c>
      <c r="AB26" s="136" t="s">
        <v>445</v>
      </c>
      <c r="AC26" s="136"/>
      <c r="AD26" s="98">
        <v>56</v>
      </c>
      <c r="AE26" s="98">
        <v>4</v>
      </c>
      <c r="AF26" s="98"/>
      <c r="AG26" s="98">
        <v>6</v>
      </c>
      <c r="AH26" s="98"/>
      <c r="AI26" s="126">
        <v>4.3899999999999997</v>
      </c>
      <c r="AJ26" s="126">
        <v>3.4460000000000002</v>
      </c>
      <c r="AK26" s="126">
        <v>0.22</v>
      </c>
      <c r="AL26" s="99"/>
      <c r="AM26" s="99"/>
      <c r="AN26" s="98">
        <v>22</v>
      </c>
      <c r="AO26" s="136" t="s">
        <v>446</v>
      </c>
      <c r="AP26" s="98">
        <v>75</v>
      </c>
      <c r="AQ26" s="137">
        <v>50</v>
      </c>
      <c r="AR26" s="137">
        <v>5</v>
      </c>
      <c r="AS26" s="137"/>
      <c r="AT26" s="137">
        <v>8</v>
      </c>
      <c r="AU26" s="137"/>
      <c r="AV26" s="138">
        <v>6.125</v>
      </c>
      <c r="AW26" s="138">
        <v>4.8079999999999998</v>
      </c>
      <c r="AX26" s="138">
        <v>0.245</v>
      </c>
      <c r="BA26" s="98">
        <v>22</v>
      </c>
      <c r="BB26" s="137" t="s">
        <v>447</v>
      </c>
      <c r="BC26" s="98">
        <v>250</v>
      </c>
      <c r="BD26" s="137">
        <v>80</v>
      </c>
      <c r="BE26" s="137">
        <v>9</v>
      </c>
      <c r="BF26" s="137">
        <v>12</v>
      </c>
      <c r="BG26" s="137">
        <v>12</v>
      </c>
      <c r="BH26" s="137">
        <v>6</v>
      </c>
      <c r="BI26" s="139">
        <v>39.917000000000002</v>
      </c>
      <c r="BJ26" s="139">
        <v>31.335000000000001</v>
      </c>
      <c r="BK26" s="139">
        <v>0.78654880000000005</v>
      </c>
      <c r="BN26" s="98">
        <v>22</v>
      </c>
      <c r="BO26" s="137" t="s">
        <v>448</v>
      </c>
      <c r="BP26" s="137">
        <v>320</v>
      </c>
      <c r="BQ26" s="137">
        <v>130</v>
      </c>
      <c r="BR26" s="137">
        <v>9.5</v>
      </c>
      <c r="BS26" s="137">
        <v>15</v>
      </c>
      <c r="BT26" s="137">
        <v>11.5</v>
      </c>
      <c r="BU26" s="137">
        <v>5.8</v>
      </c>
      <c r="BV26" s="140">
        <v>67.156000000000006</v>
      </c>
      <c r="BW26" s="140">
        <v>52.726999999999997</v>
      </c>
      <c r="BX26" s="140">
        <v>1.1112993600000003</v>
      </c>
      <c r="CB26" s="171"/>
    </row>
    <row r="27" spans="2:87" ht="27.75" customHeight="1">
      <c r="H27" s="171"/>
      <c r="I27" s="171"/>
      <c r="J27" s="171"/>
      <c r="K27" s="171"/>
      <c r="L27" s="171"/>
      <c r="M27" s="171"/>
      <c r="N27" s="171"/>
      <c r="AA27" s="98">
        <v>23</v>
      </c>
      <c r="AB27" s="136" t="s">
        <v>449</v>
      </c>
      <c r="AC27" s="136"/>
      <c r="AD27" s="98">
        <v>56</v>
      </c>
      <c r="AE27" s="98">
        <v>5</v>
      </c>
      <c r="AF27" s="98"/>
      <c r="AG27" s="98">
        <v>6</v>
      </c>
      <c r="AH27" s="98"/>
      <c r="AI27" s="126">
        <v>5.415</v>
      </c>
      <c r="AJ27" s="126">
        <v>4.2510000000000003</v>
      </c>
      <c r="AK27" s="126">
        <v>0.22</v>
      </c>
      <c r="AL27" s="99"/>
      <c r="AM27" s="99"/>
      <c r="AN27" s="98">
        <v>23</v>
      </c>
      <c r="AO27" s="136" t="s">
        <v>450</v>
      </c>
      <c r="AP27" s="98">
        <v>75</v>
      </c>
      <c r="AQ27" s="137">
        <v>50</v>
      </c>
      <c r="AR27" s="137">
        <v>6</v>
      </c>
      <c r="AS27" s="137"/>
      <c r="AT27" s="137">
        <v>8</v>
      </c>
      <c r="AU27" s="137"/>
      <c r="AV27" s="138">
        <v>7.26</v>
      </c>
      <c r="AW27" s="138">
        <v>5.6989999999999998</v>
      </c>
      <c r="AX27" s="138">
        <v>0.245</v>
      </c>
      <c r="BA27" s="98">
        <v>23</v>
      </c>
      <c r="BB27" s="137" t="s">
        <v>451</v>
      </c>
      <c r="BC27" s="98">
        <v>250</v>
      </c>
      <c r="BD27" s="137">
        <v>82</v>
      </c>
      <c r="BE27" s="137">
        <v>11</v>
      </c>
      <c r="BF27" s="137">
        <v>12</v>
      </c>
      <c r="BG27" s="137">
        <v>12</v>
      </c>
      <c r="BH27" s="137">
        <v>6</v>
      </c>
      <c r="BI27" s="139">
        <v>44.917000000000002</v>
      </c>
      <c r="BJ27" s="139">
        <v>35.26</v>
      </c>
      <c r="BK27" s="139">
        <v>0.79054880000000005</v>
      </c>
      <c r="BN27" s="98">
        <v>23</v>
      </c>
      <c r="BO27" s="137" t="s">
        <v>452</v>
      </c>
      <c r="BP27" s="137">
        <v>320</v>
      </c>
      <c r="BQ27" s="137">
        <v>132</v>
      </c>
      <c r="BR27" s="137">
        <v>11.5</v>
      </c>
      <c r="BS27" s="137">
        <v>15</v>
      </c>
      <c r="BT27" s="137">
        <v>11.5</v>
      </c>
      <c r="BU27" s="137">
        <v>5.8</v>
      </c>
      <c r="BV27" s="140">
        <v>73.555999999999997</v>
      </c>
      <c r="BW27" s="140">
        <v>57.741</v>
      </c>
      <c r="BX27" s="140">
        <v>1.1152993600000003</v>
      </c>
      <c r="CB27" s="171"/>
    </row>
    <row r="28" spans="2:87" ht="27.75" customHeight="1">
      <c r="H28" s="171"/>
      <c r="I28" s="171"/>
      <c r="J28" s="171"/>
      <c r="K28" s="171"/>
      <c r="L28" s="171"/>
      <c r="M28" s="171"/>
      <c r="N28" s="171"/>
      <c r="AA28" s="98">
        <v>24</v>
      </c>
      <c r="AB28" s="136" t="s">
        <v>453</v>
      </c>
      <c r="AC28" s="136"/>
      <c r="AD28" s="98">
        <v>56</v>
      </c>
      <c r="AE28" s="98">
        <v>6</v>
      </c>
      <c r="AF28" s="98"/>
      <c r="AG28" s="98">
        <v>6</v>
      </c>
      <c r="AH28" s="98"/>
      <c r="AI28" s="126">
        <v>6.42</v>
      </c>
      <c r="AJ28" s="126">
        <v>5.04</v>
      </c>
      <c r="AK28" s="126">
        <v>0.22</v>
      </c>
      <c r="AL28" s="99"/>
      <c r="AM28" s="99"/>
      <c r="AN28" s="98">
        <v>24</v>
      </c>
      <c r="AO28" s="136" t="s">
        <v>454</v>
      </c>
      <c r="AP28" s="98">
        <v>75</v>
      </c>
      <c r="AQ28" s="137">
        <v>50</v>
      </c>
      <c r="AR28" s="137">
        <v>8</v>
      </c>
      <c r="AS28" s="137"/>
      <c r="AT28" s="137">
        <v>8</v>
      </c>
      <c r="AU28" s="137"/>
      <c r="AV28" s="138">
        <v>9.4670000000000005</v>
      </c>
      <c r="AW28" s="138">
        <v>7.431</v>
      </c>
      <c r="AX28" s="138">
        <v>0.24399999999999999</v>
      </c>
      <c r="BA28" s="98">
        <v>24</v>
      </c>
      <c r="BB28" s="137" t="s">
        <v>455</v>
      </c>
      <c r="BC28" s="98">
        <v>270</v>
      </c>
      <c r="BD28" s="137">
        <v>82</v>
      </c>
      <c r="BE28" s="137">
        <v>7.5</v>
      </c>
      <c r="BF28" s="137">
        <v>12.5</v>
      </c>
      <c r="BG28" s="137">
        <v>12.5</v>
      </c>
      <c r="BH28" s="137">
        <v>6.2</v>
      </c>
      <c r="BI28" s="139">
        <v>39.283999999999999</v>
      </c>
      <c r="BJ28" s="139">
        <v>30.838000000000001</v>
      </c>
      <c r="BK28" s="139">
        <v>0.83694791999999996</v>
      </c>
      <c r="BN28" s="98">
        <v>24</v>
      </c>
      <c r="BO28" s="137" t="s">
        <v>456</v>
      </c>
      <c r="BP28" s="137">
        <v>320</v>
      </c>
      <c r="BQ28" s="137">
        <v>134</v>
      </c>
      <c r="BR28" s="137">
        <v>13.5</v>
      </c>
      <c r="BS28" s="137">
        <v>15</v>
      </c>
      <c r="BT28" s="137">
        <v>11.5</v>
      </c>
      <c r="BU28" s="137">
        <v>5.8</v>
      </c>
      <c r="BV28" s="140">
        <v>79.956000000000003</v>
      </c>
      <c r="BW28" s="140">
        <v>62.765000000000001</v>
      </c>
      <c r="BX28" s="140">
        <v>1.1192993600000003</v>
      </c>
      <c r="CB28" s="171"/>
    </row>
    <row r="29" spans="2:87" ht="27.75" customHeight="1">
      <c r="H29" s="171"/>
      <c r="I29" s="171"/>
      <c r="J29" s="171"/>
      <c r="K29" s="171"/>
      <c r="L29" s="171"/>
      <c r="M29" s="171"/>
      <c r="N29" s="171"/>
      <c r="AA29" s="98">
        <v>25</v>
      </c>
      <c r="AB29" s="136" t="s">
        <v>457</v>
      </c>
      <c r="AC29" s="136"/>
      <c r="AD29" s="98">
        <v>56</v>
      </c>
      <c r="AE29" s="98">
        <v>7</v>
      </c>
      <c r="AF29" s="98"/>
      <c r="AG29" s="98">
        <v>6</v>
      </c>
      <c r="AH29" s="98"/>
      <c r="AI29" s="126">
        <v>7.4039999999999999</v>
      </c>
      <c r="AJ29" s="126">
        <v>5.8120000000000003</v>
      </c>
      <c r="AK29" s="126">
        <v>0.219</v>
      </c>
      <c r="AL29" s="99"/>
      <c r="AM29" s="99"/>
      <c r="AN29" s="98">
        <v>25</v>
      </c>
      <c r="AO29" s="136" t="s">
        <v>458</v>
      </c>
      <c r="AP29" s="98">
        <v>75</v>
      </c>
      <c r="AQ29" s="137">
        <v>50</v>
      </c>
      <c r="AR29" s="137">
        <v>10</v>
      </c>
      <c r="AS29" s="137"/>
      <c r="AT29" s="137">
        <v>8</v>
      </c>
      <c r="AU29" s="137"/>
      <c r="AV29" s="138">
        <v>11.59</v>
      </c>
      <c r="AW29" s="138">
        <v>9.0980000000000008</v>
      </c>
      <c r="AX29" s="138">
        <v>0.24399999999999999</v>
      </c>
      <c r="BA29" s="98">
        <v>25</v>
      </c>
      <c r="BB29" s="137" t="s">
        <v>459</v>
      </c>
      <c r="BC29" s="98">
        <v>270</v>
      </c>
      <c r="BD29" s="137">
        <v>84</v>
      </c>
      <c r="BE29" s="137">
        <v>9.5</v>
      </c>
      <c r="BF29" s="137">
        <v>12.5</v>
      </c>
      <c r="BG29" s="137">
        <v>12.5</v>
      </c>
      <c r="BH29" s="137">
        <v>6.2</v>
      </c>
      <c r="BI29" s="139">
        <v>44.683999999999997</v>
      </c>
      <c r="BJ29" s="139">
        <v>35.076999999999998</v>
      </c>
      <c r="BK29" s="139">
        <v>0.84094791999999996</v>
      </c>
      <c r="BN29" s="98">
        <v>25</v>
      </c>
      <c r="BO29" s="137" t="s">
        <v>460</v>
      </c>
      <c r="BP29" s="137">
        <v>360</v>
      </c>
      <c r="BQ29" s="137">
        <v>136</v>
      </c>
      <c r="BR29" s="137">
        <v>10</v>
      </c>
      <c r="BS29" s="137">
        <v>15.8</v>
      </c>
      <c r="BT29" s="137">
        <v>12</v>
      </c>
      <c r="BU29" s="137">
        <v>6</v>
      </c>
      <c r="BV29" s="140">
        <v>76.48</v>
      </c>
      <c r="BW29" s="140">
        <v>60.036999999999999</v>
      </c>
      <c r="BX29" s="140">
        <v>1.2130976</v>
      </c>
    </row>
    <row r="30" spans="2:87" ht="27.75" customHeight="1">
      <c r="H30" s="171"/>
      <c r="I30" s="171"/>
      <c r="J30" s="171"/>
      <c r="K30" s="171"/>
      <c r="L30" s="171"/>
      <c r="M30" s="171"/>
      <c r="N30" s="171"/>
      <c r="AA30" s="98">
        <v>26</v>
      </c>
      <c r="AB30" s="136" t="s">
        <v>461</v>
      </c>
      <c r="AC30" s="136"/>
      <c r="AD30" s="98">
        <v>56</v>
      </c>
      <c r="AE30" s="98">
        <v>8</v>
      </c>
      <c r="AF30" s="98"/>
      <c r="AG30" s="98">
        <v>6</v>
      </c>
      <c r="AH30" s="98"/>
      <c r="AI30" s="126">
        <v>8.3670000000000009</v>
      </c>
      <c r="AJ30" s="126">
        <v>6.5679999999999996</v>
      </c>
      <c r="AK30" s="126">
        <v>0.219</v>
      </c>
      <c r="AL30" s="99"/>
      <c r="AM30" s="99"/>
      <c r="AN30" s="98">
        <v>26</v>
      </c>
      <c r="AO30" s="136" t="s">
        <v>462</v>
      </c>
      <c r="AP30" s="98">
        <v>80</v>
      </c>
      <c r="AQ30" s="137">
        <v>50</v>
      </c>
      <c r="AR30" s="137">
        <v>5</v>
      </c>
      <c r="AS30" s="137"/>
      <c r="AT30" s="137">
        <v>8</v>
      </c>
      <c r="AU30" s="137"/>
      <c r="AV30" s="138">
        <v>6.375</v>
      </c>
      <c r="AW30" s="138">
        <v>5.0049999999999999</v>
      </c>
      <c r="AX30" s="138">
        <v>0.255</v>
      </c>
      <c r="BA30" s="98">
        <v>26</v>
      </c>
      <c r="BB30" s="137" t="s">
        <v>463</v>
      </c>
      <c r="BC30" s="98">
        <v>270</v>
      </c>
      <c r="BD30" s="137">
        <v>86</v>
      </c>
      <c r="BE30" s="137">
        <v>11.5</v>
      </c>
      <c r="BF30" s="137">
        <v>12.5</v>
      </c>
      <c r="BG30" s="137">
        <v>12.5</v>
      </c>
      <c r="BH30" s="137">
        <v>6.2</v>
      </c>
      <c r="BI30" s="139">
        <v>50.084000000000003</v>
      </c>
      <c r="BJ30" s="139">
        <v>39.316000000000003</v>
      </c>
      <c r="BK30" s="139">
        <v>0.84494791999999996</v>
      </c>
      <c r="BN30" s="98">
        <v>26</v>
      </c>
      <c r="BO30" s="137" t="s">
        <v>464</v>
      </c>
      <c r="BP30" s="137">
        <v>360</v>
      </c>
      <c r="BQ30" s="137">
        <v>138</v>
      </c>
      <c r="BR30" s="137">
        <v>12</v>
      </c>
      <c r="BS30" s="137">
        <v>15.8</v>
      </c>
      <c r="BT30" s="137">
        <v>12</v>
      </c>
      <c r="BU30" s="137">
        <v>6</v>
      </c>
      <c r="BV30" s="140">
        <v>83.68</v>
      </c>
      <c r="BW30" s="140">
        <v>65.688999999999993</v>
      </c>
      <c r="BX30" s="140">
        <v>1.2170976</v>
      </c>
    </row>
    <row r="31" spans="2:87" ht="27.75" customHeight="1">
      <c r="AA31" s="98">
        <v>27</v>
      </c>
      <c r="AB31" s="136" t="s">
        <v>465</v>
      </c>
      <c r="AC31" s="136"/>
      <c r="AD31" s="98">
        <v>60</v>
      </c>
      <c r="AE31" s="98">
        <v>5</v>
      </c>
      <c r="AF31" s="98"/>
      <c r="AG31" s="98">
        <v>6.5</v>
      </c>
      <c r="AH31" s="98"/>
      <c r="AI31" s="126">
        <v>5.8289999999999997</v>
      </c>
      <c r="AJ31" s="126">
        <v>4.5759999999999996</v>
      </c>
      <c r="AK31" s="126">
        <v>0.23599999999999999</v>
      </c>
      <c r="AL31" s="99"/>
      <c r="AM31" s="99"/>
      <c r="AN31" s="98">
        <v>27</v>
      </c>
      <c r="AO31" s="136" t="s">
        <v>466</v>
      </c>
      <c r="AP31" s="98">
        <v>80</v>
      </c>
      <c r="AQ31" s="137">
        <v>50</v>
      </c>
      <c r="AR31" s="137">
        <v>6</v>
      </c>
      <c r="AS31" s="137"/>
      <c r="AT31" s="137">
        <v>8</v>
      </c>
      <c r="AU31" s="137"/>
      <c r="AV31" s="138">
        <v>7.56</v>
      </c>
      <c r="AW31" s="138">
        <v>5.9349999999999996</v>
      </c>
      <c r="AX31" s="138">
        <v>0.255</v>
      </c>
      <c r="BA31" s="98">
        <v>27</v>
      </c>
      <c r="BB31" s="137" t="s">
        <v>467</v>
      </c>
      <c r="BC31" s="98">
        <v>280</v>
      </c>
      <c r="BD31" s="137">
        <v>82</v>
      </c>
      <c r="BE31" s="137">
        <v>7.5</v>
      </c>
      <c r="BF31" s="137">
        <v>12.5</v>
      </c>
      <c r="BG31" s="137">
        <v>12.5</v>
      </c>
      <c r="BH31" s="137">
        <v>6.2</v>
      </c>
      <c r="BI31" s="139">
        <v>40.033999999999999</v>
      </c>
      <c r="BJ31" s="139">
        <v>31.427</v>
      </c>
      <c r="BK31" s="139">
        <v>0.85694791999999997</v>
      </c>
      <c r="BN31" s="98">
        <v>27</v>
      </c>
      <c r="BO31" s="137" t="s">
        <v>468</v>
      </c>
      <c r="BP31" s="137">
        <v>360</v>
      </c>
      <c r="BQ31" s="137">
        <v>140</v>
      </c>
      <c r="BR31" s="137">
        <v>14</v>
      </c>
      <c r="BS31" s="137">
        <v>15.8</v>
      </c>
      <c r="BT31" s="137">
        <v>12</v>
      </c>
      <c r="BU31" s="137">
        <v>6</v>
      </c>
      <c r="BV31" s="140">
        <v>90.88</v>
      </c>
      <c r="BW31" s="140">
        <v>71.340999999999994</v>
      </c>
      <c r="BX31" s="140">
        <v>1.2210976</v>
      </c>
    </row>
    <row r="32" spans="2:87" ht="27.75" customHeight="1">
      <c r="AA32" s="98">
        <v>28</v>
      </c>
      <c r="AB32" s="136" t="s">
        <v>469</v>
      </c>
      <c r="AC32" s="136"/>
      <c r="AD32" s="98">
        <v>60</v>
      </c>
      <c r="AE32" s="98">
        <v>6</v>
      </c>
      <c r="AF32" s="98"/>
      <c r="AG32" s="98">
        <v>6.5</v>
      </c>
      <c r="AH32" s="98"/>
      <c r="AI32" s="126">
        <v>6.9139999999999997</v>
      </c>
      <c r="AJ32" s="126">
        <v>5.4269999999999996</v>
      </c>
      <c r="AK32" s="126">
        <v>0.23499999999999999</v>
      </c>
      <c r="AL32" s="99"/>
      <c r="AM32" s="99"/>
      <c r="AN32" s="98">
        <v>28</v>
      </c>
      <c r="AO32" s="136" t="s">
        <v>470</v>
      </c>
      <c r="AP32" s="98">
        <v>80</v>
      </c>
      <c r="AQ32" s="137">
        <v>50</v>
      </c>
      <c r="AR32" s="137">
        <v>7</v>
      </c>
      <c r="AS32" s="137"/>
      <c r="AT32" s="137">
        <v>8</v>
      </c>
      <c r="AU32" s="137"/>
      <c r="AV32" s="138">
        <v>8.7240000000000002</v>
      </c>
      <c r="AW32" s="138">
        <v>6.8479999999999999</v>
      </c>
      <c r="AX32" s="138">
        <v>0.255</v>
      </c>
      <c r="BA32" s="98">
        <v>28</v>
      </c>
      <c r="BB32" s="137" t="s">
        <v>471</v>
      </c>
      <c r="BC32" s="98">
        <v>280</v>
      </c>
      <c r="BD32" s="137">
        <v>84</v>
      </c>
      <c r="BE32" s="137">
        <v>9.5</v>
      </c>
      <c r="BF32" s="137">
        <v>12.5</v>
      </c>
      <c r="BG32" s="137">
        <v>12.5</v>
      </c>
      <c r="BH32" s="137">
        <v>6.2</v>
      </c>
      <c r="BI32" s="139">
        <v>45.634</v>
      </c>
      <c r="BJ32" s="139">
        <v>35.823</v>
      </c>
      <c r="BK32" s="139">
        <v>0.86094791999999998</v>
      </c>
      <c r="BN32" s="98">
        <v>28</v>
      </c>
      <c r="BO32" s="137" t="s">
        <v>472</v>
      </c>
      <c r="BP32" s="137">
        <v>400</v>
      </c>
      <c r="BQ32" s="137">
        <v>142</v>
      </c>
      <c r="BR32" s="137">
        <v>10.5</v>
      </c>
      <c r="BS32" s="137">
        <v>16.5</v>
      </c>
      <c r="BT32" s="137">
        <v>12.5</v>
      </c>
      <c r="BU32" s="137">
        <v>6.3</v>
      </c>
      <c r="BV32" s="140">
        <v>86.111999999999995</v>
      </c>
      <c r="BW32" s="140">
        <v>67.597999999999999</v>
      </c>
      <c r="BX32" s="140">
        <v>1.3147241599999999</v>
      </c>
      <c r="CB32" s="175"/>
      <c r="CC32" s="175"/>
      <c r="CD32" s="175"/>
      <c r="CE32" s="175"/>
      <c r="CF32" s="175"/>
      <c r="CG32" s="175"/>
      <c r="CH32" s="175"/>
      <c r="CI32" s="175"/>
    </row>
    <row r="33" spans="27:76" ht="27.75" customHeight="1">
      <c r="AA33" s="98">
        <v>29</v>
      </c>
      <c r="AB33" s="136" t="s">
        <v>473</v>
      </c>
      <c r="AC33" s="136"/>
      <c r="AD33" s="98">
        <v>60</v>
      </c>
      <c r="AE33" s="98">
        <v>7</v>
      </c>
      <c r="AF33" s="98"/>
      <c r="AG33" s="98">
        <v>6.5</v>
      </c>
      <c r="AH33" s="98"/>
      <c r="AI33" s="126">
        <v>7.9770000000000003</v>
      </c>
      <c r="AJ33" s="126">
        <v>6.2619999999999996</v>
      </c>
      <c r="AK33" s="126">
        <v>0.23499999999999999</v>
      </c>
      <c r="AL33" s="99"/>
      <c r="AM33" s="99"/>
      <c r="AN33" s="98">
        <v>29</v>
      </c>
      <c r="AO33" s="136" t="s">
        <v>474</v>
      </c>
      <c r="AP33" s="98">
        <v>80</v>
      </c>
      <c r="AQ33" s="137">
        <v>50</v>
      </c>
      <c r="AR33" s="137">
        <v>8</v>
      </c>
      <c r="AS33" s="137"/>
      <c r="AT33" s="137">
        <v>8</v>
      </c>
      <c r="AU33" s="137"/>
      <c r="AV33" s="138">
        <v>9.8670000000000009</v>
      </c>
      <c r="AW33" s="138">
        <v>7.7450000000000001</v>
      </c>
      <c r="AX33" s="138">
        <v>0.254</v>
      </c>
      <c r="BA33" s="98">
        <v>29</v>
      </c>
      <c r="BB33" s="137" t="s">
        <v>475</v>
      </c>
      <c r="BC33" s="98">
        <v>280</v>
      </c>
      <c r="BD33" s="137">
        <v>86</v>
      </c>
      <c r="BE33" s="137">
        <v>11.5</v>
      </c>
      <c r="BF33" s="137">
        <v>12.5</v>
      </c>
      <c r="BG33" s="137">
        <v>12.5</v>
      </c>
      <c r="BH33" s="137">
        <v>6.2</v>
      </c>
      <c r="BI33" s="139">
        <v>51.234000000000002</v>
      </c>
      <c r="BJ33" s="139">
        <v>40.219000000000001</v>
      </c>
      <c r="BK33" s="139">
        <v>0.86494791999999998</v>
      </c>
      <c r="BN33" s="98">
        <v>29</v>
      </c>
      <c r="BO33" s="137" t="s">
        <v>476</v>
      </c>
      <c r="BP33" s="137">
        <v>400</v>
      </c>
      <c r="BQ33" s="137">
        <v>144</v>
      </c>
      <c r="BR33" s="137">
        <v>12.5</v>
      </c>
      <c r="BS33" s="137">
        <v>16.5</v>
      </c>
      <c r="BT33" s="137">
        <v>12.5</v>
      </c>
      <c r="BU33" s="137">
        <v>6.3</v>
      </c>
      <c r="BV33" s="140">
        <v>94.111999999999995</v>
      </c>
      <c r="BW33" s="140">
        <v>73.878</v>
      </c>
      <c r="BX33" s="140">
        <v>1.3187241599999999</v>
      </c>
    </row>
    <row r="34" spans="27:76" ht="27.75" customHeight="1">
      <c r="AA34" s="98">
        <v>30</v>
      </c>
      <c r="AB34" s="136" t="s">
        <v>477</v>
      </c>
      <c r="AC34" s="136"/>
      <c r="AD34" s="98">
        <v>60</v>
      </c>
      <c r="AE34" s="98">
        <v>8</v>
      </c>
      <c r="AF34" s="98"/>
      <c r="AG34" s="98">
        <v>6.5</v>
      </c>
      <c r="AH34" s="98"/>
      <c r="AI34" s="126">
        <v>9.02</v>
      </c>
      <c r="AJ34" s="126">
        <v>7.0810000000000004</v>
      </c>
      <c r="AK34" s="126">
        <v>0.23499999999999999</v>
      </c>
      <c r="AL34" s="99"/>
      <c r="AM34" s="99"/>
      <c r="AN34" s="98">
        <v>30</v>
      </c>
      <c r="AO34" s="136" t="s">
        <v>478</v>
      </c>
      <c r="AP34" s="98">
        <v>90</v>
      </c>
      <c r="AQ34" s="137">
        <v>56</v>
      </c>
      <c r="AR34" s="137">
        <v>5</v>
      </c>
      <c r="AS34" s="137"/>
      <c r="AT34" s="137">
        <v>9</v>
      </c>
      <c r="AU34" s="137"/>
      <c r="AV34" s="138">
        <v>7.2119999999999997</v>
      </c>
      <c r="AW34" s="138">
        <v>5.6609999999999996</v>
      </c>
      <c r="AX34" s="138">
        <v>0.28699999999999998</v>
      </c>
      <c r="BA34" s="98">
        <v>30</v>
      </c>
      <c r="BB34" s="137" t="s">
        <v>479</v>
      </c>
      <c r="BC34" s="98">
        <v>300</v>
      </c>
      <c r="BD34" s="137">
        <v>85</v>
      </c>
      <c r="BE34" s="137">
        <v>7.5</v>
      </c>
      <c r="BF34" s="137">
        <v>13.5</v>
      </c>
      <c r="BG34" s="137">
        <v>13.5</v>
      </c>
      <c r="BH34" s="137">
        <v>6.8</v>
      </c>
      <c r="BI34" s="139">
        <v>43.902000000000001</v>
      </c>
      <c r="BJ34" s="139">
        <v>34.463000000000001</v>
      </c>
      <c r="BK34" s="139">
        <v>0.90757447999999996</v>
      </c>
      <c r="BN34" s="98">
        <v>30</v>
      </c>
      <c r="BO34" s="137" t="s">
        <v>480</v>
      </c>
      <c r="BP34" s="137">
        <v>400</v>
      </c>
      <c r="BQ34" s="137">
        <v>146</v>
      </c>
      <c r="BR34" s="137">
        <v>14.5</v>
      </c>
      <c r="BS34" s="137">
        <v>16.5</v>
      </c>
      <c r="BT34" s="137">
        <v>12.5</v>
      </c>
      <c r="BU34" s="137">
        <v>6.3</v>
      </c>
      <c r="BV34" s="140">
        <v>102.11199999999999</v>
      </c>
      <c r="BW34" s="140">
        <v>80.158000000000001</v>
      </c>
      <c r="BX34" s="140">
        <v>1.3227241599999999</v>
      </c>
    </row>
    <row r="35" spans="27:76" ht="27.75" customHeight="1">
      <c r="AA35" s="98">
        <v>31</v>
      </c>
      <c r="AB35" s="136" t="s">
        <v>481</v>
      </c>
      <c r="AC35" s="136"/>
      <c r="AD35" s="98">
        <v>63</v>
      </c>
      <c r="AE35" s="98">
        <v>4</v>
      </c>
      <c r="AF35" s="98"/>
      <c r="AG35" s="98">
        <v>7</v>
      </c>
      <c r="AH35" s="98"/>
      <c r="AI35" s="126">
        <v>4.9779999999999998</v>
      </c>
      <c r="AJ35" s="126">
        <v>3.907</v>
      </c>
      <c r="AK35" s="126">
        <v>0.248</v>
      </c>
      <c r="AL35" s="99"/>
      <c r="AM35" s="99"/>
      <c r="AN35" s="98">
        <v>31</v>
      </c>
      <c r="AO35" s="136" t="s">
        <v>482</v>
      </c>
      <c r="AP35" s="98">
        <v>90</v>
      </c>
      <c r="AQ35" s="137">
        <v>56</v>
      </c>
      <c r="AR35" s="137">
        <v>6</v>
      </c>
      <c r="AS35" s="137"/>
      <c r="AT35" s="137">
        <v>9</v>
      </c>
      <c r="AU35" s="137"/>
      <c r="AV35" s="138">
        <v>8.5570000000000004</v>
      </c>
      <c r="AW35" s="138">
        <v>6.7169999999999996</v>
      </c>
      <c r="AX35" s="138">
        <v>0.28599999999999998</v>
      </c>
      <c r="BA35" s="98">
        <v>31</v>
      </c>
      <c r="BB35" s="137" t="s">
        <v>483</v>
      </c>
      <c r="BC35" s="98">
        <v>300</v>
      </c>
      <c r="BD35" s="137">
        <v>87</v>
      </c>
      <c r="BE35" s="137">
        <v>9.5</v>
      </c>
      <c r="BF35" s="137">
        <v>13.5</v>
      </c>
      <c r="BG35" s="137">
        <v>13.5</v>
      </c>
      <c r="BH35" s="137">
        <v>6.8</v>
      </c>
      <c r="BI35" s="139">
        <v>49.902000000000001</v>
      </c>
      <c r="BJ35" s="139">
        <v>39.173000000000002</v>
      </c>
      <c r="BK35" s="139">
        <v>0.91157447999999996</v>
      </c>
      <c r="BN35" s="98">
        <v>31</v>
      </c>
      <c r="BO35" s="137" t="s">
        <v>484</v>
      </c>
      <c r="BP35" s="137">
        <v>450</v>
      </c>
      <c r="BQ35" s="137">
        <v>150</v>
      </c>
      <c r="BR35" s="137">
        <v>11.5</v>
      </c>
      <c r="BS35" s="137">
        <v>18</v>
      </c>
      <c r="BT35" s="137">
        <v>13.5</v>
      </c>
      <c r="BU35" s="137">
        <v>6.8</v>
      </c>
      <c r="BV35" s="140">
        <v>102.446</v>
      </c>
      <c r="BW35" s="140">
        <v>80.42</v>
      </c>
      <c r="BX35" s="140">
        <v>1.4421489599999999</v>
      </c>
    </row>
    <row r="36" spans="27:76" ht="27.75" customHeight="1">
      <c r="AA36" s="98">
        <v>32</v>
      </c>
      <c r="AB36" s="136" t="s">
        <v>485</v>
      </c>
      <c r="AC36" s="136"/>
      <c r="AD36" s="98">
        <v>63</v>
      </c>
      <c r="AE36" s="98">
        <v>5</v>
      </c>
      <c r="AF36" s="98"/>
      <c r="AG36" s="98">
        <v>7</v>
      </c>
      <c r="AH36" s="98"/>
      <c r="AI36" s="126">
        <v>6.1429999999999998</v>
      </c>
      <c r="AJ36" s="126">
        <v>4.8220000000000001</v>
      </c>
      <c r="AK36" s="126">
        <v>0.248</v>
      </c>
      <c r="AL36" s="99"/>
      <c r="AM36" s="99"/>
      <c r="AN36" s="98">
        <v>32</v>
      </c>
      <c r="AO36" s="136" t="s">
        <v>486</v>
      </c>
      <c r="AP36" s="98">
        <v>90</v>
      </c>
      <c r="AQ36" s="137">
        <v>56</v>
      </c>
      <c r="AR36" s="137">
        <v>7</v>
      </c>
      <c r="AS36" s="137"/>
      <c r="AT36" s="137">
        <v>9</v>
      </c>
      <c r="AU36" s="137"/>
      <c r="AV36" s="138">
        <v>9.8800000000000008</v>
      </c>
      <c r="AW36" s="138">
        <v>7.7560000000000002</v>
      </c>
      <c r="AX36" s="138">
        <v>0.28599999999999998</v>
      </c>
      <c r="BA36" s="98">
        <v>32</v>
      </c>
      <c r="BB36" s="137" t="s">
        <v>487</v>
      </c>
      <c r="BC36" s="98">
        <v>300</v>
      </c>
      <c r="BD36" s="137">
        <v>89</v>
      </c>
      <c r="BE36" s="137">
        <v>11.5</v>
      </c>
      <c r="BF36" s="137">
        <v>13.5</v>
      </c>
      <c r="BG36" s="137">
        <v>13.5</v>
      </c>
      <c r="BH36" s="137">
        <v>6.8</v>
      </c>
      <c r="BI36" s="139">
        <v>55.902000000000001</v>
      </c>
      <c r="BJ36" s="139">
        <v>43.883000000000003</v>
      </c>
      <c r="BK36" s="139">
        <v>0.91557447999999997</v>
      </c>
      <c r="BN36" s="98">
        <v>32</v>
      </c>
      <c r="BO36" s="137" t="s">
        <v>488</v>
      </c>
      <c r="BP36" s="137">
        <v>450</v>
      </c>
      <c r="BQ36" s="137">
        <v>152</v>
      </c>
      <c r="BR36" s="137">
        <v>13.5</v>
      </c>
      <c r="BS36" s="137">
        <v>18</v>
      </c>
      <c r="BT36" s="137">
        <v>13.5</v>
      </c>
      <c r="BU36" s="137">
        <v>6.8</v>
      </c>
      <c r="BV36" s="140">
        <v>111.446</v>
      </c>
      <c r="BW36" s="140">
        <v>87.484999999999999</v>
      </c>
      <c r="BX36" s="140">
        <v>1.4461489599999999</v>
      </c>
    </row>
    <row r="37" spans="27:76" ht="27.75" customHeight="1">
      <c r="AA37" s="98">
        <v>33</v>
      </c>
      <c r="AB37" s="136" t="s">
        <v>489</v>
      </c>
      <c r="AC37" s="136"/>
      <c r="AD37" s="98">
        <v>63</v>
      </c>
      <c r="AE37" s="98">
        <v>6</v>
      </c>
      <c r="AF37" s="98"/>
      <c r="AG37" s="98">
        <v>7</v>
      </c>
      <c r="AH37" s="98"/>
      <c r="AI37" s="126">
        <v>7.2880000000000003</v>
      </c>
      <c r="AJ37" s="126">
        <v>5.7210000000000001</v>
      </c>
      <c r="AK37" s="126">
        <v>0.247</v>
      </c>
      <c r="AL37" s="99"/>
      <c r="AM37" s="99"/>
      <c r="AN37" s="98">
        <v>33</v>
      </c>
      <c r="AO37" s="136" t="s">
        <v>490</v>
      </c>
      <c r="AP37" s="98">
        <v>90</v>
      </c>
      <c r="AQ37" s="137">
        <v>56</v>
      </c>
      <c r="AR37" s="137">
        <v>8</v>
      </c>
      <c r="AS37" s="137"/>
      <c r="AT37" s="137">
        <v>9</v>
      </c>
      <c r="AU37" s="137"/>
      <c r="AV37" s="138">
        <v>11.183</v>
      </c>
      <c r="AW37" s="138">
        <v>8.7789999999999999</v>
      </c>
      <c r="AX37" s="138">
        <v>0.28599999999999998</v>
      </c>
      <c r="BA37" s="98">
        <v>33</v>
      </c>
      <c r="BB37" s="137" t="s">
        <v>491</v>
      </c>
      <c r="BC37" s="98">
        <v>320</v>
      </c>
      <c r="BD37" s="137">
        <v>88</v>
      </c>
      <c r="BE37" s="137">
        <v>8</v>
      </c>
      <c r="BF37" s="137">
        <v>14</v>
      </c>
      <c r="BG37" s="137">
        <v>14</v>
      </c>
      <c r="BH37" s="137">
        <v>7</v>
      </c>
      <c r="BI37" s="139">
        <v>48.512999999999998</v>
      </c>
      <c r="BJ37" s="139">
        <v>38.082999999999998</v>
      </c>
      <c r="BK37" s="139">
        <v>0.95797359999999998</v>
      </c>
      <c r="BN37" s="98">
        <v>33</v>
      </c>
      <c r="BO37" s="137" t="s">
        <v>492</v>
      </c>
      <c r="BP37" s="137">
        <v>450</v>
      </c>
      <c r="BQ37" s="137">
        <v>154</v>
      </c>
      <c r="BR37" s="137">
        <v>15.5</v>
      </c>
      <c r="BS37" s="137">
        <v>18</v>
      </c>
      <c r="BT37" s="137">
        <v>13.5</v>
      </c>
      <c r="BU37" s="137">
        <v>6.8</v>
      </c>
      <c r="BV37" s="140">
        <v>120.446</v>
      </c>
      <c r="BW37" s="140">
        <v>94.55</v>
      </c>
      <c r="BX37" s="140">
        <v>1.4501489599999999</v>
      </c>
    </row>
    <row r="38" spans="27:76" ht="27.75" customHeight="1">
      <c r="AA38" s="98">
        <v>34</v>
      </c>
      <c r="AB38" s="136" t="s">
        <v>493</v>
      </c>
      <c r="AC38" s="136"/>
      <c r="AD38" s="98">
        <v>63</v>
      </c>
      <c r="AE38" s="98">
        <v>7</v>
      </c>
      <c r="AF38" s="98"/>
      <c r="AG38" s="98">
        <v>7</v>
      </c>
      <c r="AH38" s="98"/>
      <c r="AI38" s="126">
        <v>8.4120000000000008</v>
      </c>
      <c r="AJ38" s="126">
        <v>6.6029999999999998</v>
      </c>
      <c r="AK38" s="126">
        <v>0.247</v>
      </c>
      <c r="AL38" s="99"/>
      <c r="AM38" s="99"/>
      <c r="AN38" s="98">
        <v>34</v>
      </c>
      <c r="AO38" s="136" t="s">
        <v>494</v>
      </c>
      <c r="AP38" s="98">
        <v>100</v>
      </c>
      <c r="AQ38" s="137">
        <v>63</v>
      </c>
      <c r="AR38" s="137">
        <v>6</v>
      </c>
      <c r="AS38" s="137"/>
      <c r="AT38" s="137">
        <v>10</v>
      </c>
      <c r="AU38" s="137"/>
      <c r="AV38" s="138">
        <v>9.6170000000000009</v>
      </c>
      <c r="AW38" s="138">
        <v>7.55</v>
      </c>
      <c r="AX38" s="138">
        <v>0.32</v>
      </c>
      <c r="BA38" s="98">
        <v>34</v>
      </c>
      <c r="BB38" s="137" t="s">
        <v>495</v>
      </c>
      <c r="BC38" s="98">
        <v>320</v>
      </c>
      <c r="BD38" s="137">
        <v>90</v>
      </c>
      <c r="BE38" s="137">
        <v>10</v>
      </c>
      <c r="BF38" s="137">
        <v>14</v>
      </c>
      <c r="BG38" s="137">
        <v>14</v>
      </c>
      <c r="BH38" s="137">
        <v>7</v>
      </c>
      <c r="BI38" s="139">
        <v>54.912999999999997</v>
      </c>
      <c r="BJ38" s="139">
        <v>43.106999999999999</v>
      </c>
      <c r="BK38" s="139">
        <v>0.96197359999999998</v>
      </c>
      <c r="BN38" s="98">
        <v>34</v>
      </c>
      <c r="BO38" s="137" t="s">
        <v>496</v>
      </c>
      <c r="BP38" s="137">
        <v>500</v>
      </c>
      <c r="BQ38" s="137">
        <v>158</v>
      </c>
      <c r="BR38" s="137">
        <v>12</v>
      </c>
      <c r="BS38" s="137">
        <v>20</v>
      </c>
      <c r="BT38" s="137">
        <v>14</v>
      </c>
      <c r="BU38" s="137">
        <v>7</v>
      </c>
      <c r="BV38" s="140">
        <v>119.304</v>
      </c>
      <c r="BW38" s="140">
        <v>93.653999999999996</v>
      </c>
      <c r="BX38" s="140">
        <v>1.5719472000000001</v>
      </c>
    </row>
    <row r="39" spans="27:76" ht="27.75" customHeight="1">
      <c r="AA39" s="98">
        <v>35</v>
      </c>
      <c r="AB39" s="136" t="s">
        <v>497</v>
      </c>
      <c r="AC39" s="136"/>
      <c r="AD39" s="98">
        <v>63</v>
      </c>
      <c r="AE39" s="98">
        <v>8</v>
      </c>
      <c r="AF39" s="98"/>
      <c r="AG39" s="98">
        <v>7</v>
      </c>
      <c r="AH39" s="98"/>
      <c r="AI39" s="126">
        <v>9.5150000000000006</v>
      </c>
      <c r="AJ39" s="126">
        <v>7.4690000000000003</v>
      </c>
      <c r="AK39" s="126">
        <v>0.247</v>
      </c>
      <c r="AL39" s="99"/>
      <c r="AM39" s="99"/>
      <c r="AN39" s="98">
        <v>35</v>
      </c>
      <c r="AO39" s="136" t="s">
        <v>498</v>
      </c>
      <c r="AP39" s="98">
        <v>100</v>
      </c>
      <c r="AQ39" s="137">
        <v>63</v>
      </c>
      <c r="AR39" s="137">
        <v>7</v>
      </c>
      <c r="AS39" s="137"/>
      <c r="AT39" s="137">
        <v>10</v>
      </c>
      <c r="AU39" s="137"/>
      <c r="AV39" s="138">
        <v>11.111000000000001</v>
      </c>
      <c r="AW39" s="138">
        <v>8.7219999999999995</v>
      </c>
      <c r="AX39" s="138">
        <v>0.32</v>
      </c>
      <c r="BA39" s="98">
        <v>35</v>
      </c>
      <c r="BB39" s="137" t="s">
        <v>499</v>
      </c>
      <c r="BC39" s="98">
        <v>320</v>
      </c>
      <c r="BD39" s="137">
        <v>92</v>
      </c>
      <c r="BE39" s="137">
        <v>12</v>
      </c>
      <c r="BF39" s="137">
        <v>14</v>
      </c>
      <c r="BG39" s="137">
        <v>14</v>
      </c>
      <c r="BH39" s="137">
        <v>7</v>
      </c>
      <c r="BI39" s="139">
        <v>61.313000000000002</v>
      </c>
      <c r="BJ39" s="139">
        <v>48.131</v>
      </c>
      <c r="BK39" s="139">
        <v>0.96597359999999999</v>
      </c>
      <c r="BN39" s="98">
        <v>35</v>
      </c>
      <c r="BO39" s="137" t="s">
        <v>500</v>
      </c>
      <c r="BP39" s="137">
        <v>500</v>
      </c>
      <c r="BQ39" s="137">
        <v>160</v>
      </c>
      <c r="BR39" s="137">
        <v>14</v>
      </c>
      <c r="BS39" s="137">
        <v>20</v>
      </c>
      <c r="BT39" s="137">
        <v>14</v>
      </c>
      <c r="BU39" s="137">
        <v>7</v>
      </c>
      <c r="BV39" s="140">
        <v>129.304</v>
      </c>
      <c r="BW39" s="140">
        <v>101.504</v>
      </c>
      <c r="BX39" s="140">
        <v>1.5759472000000001</v>
      </c>
    </row>
    <row r="40" spans="27:76" ht="27.75" customHeight="1">
      <c r="AA40" s="98">
        <v>36</v>
      </c>
      <c r="AB40" s="136" t="s">
        <v>501</v>
      </c>
      <c r="AC40" s="136"/>
      <c r="AD40" s="98">
        <v>63</v>
      </c>
      <c r="AE40" s="98">
        <v>10</v>
      </c>
      <c r="AF40" s="98"/>
      <c r="AG40" s="98">
        <v>7</v>
      </c>
      <c r="AH40" s="98"/>
      <c r="AI40" s="126">
        <v>11.657</v>
      </c>
      <c r="AJ40" s="126">
        <v>9.1509999999999998</v>
      </c>
      <c r="AK40" s="126">
        <v>0.246</v>
      </c>
      <c r="AL40" s="99"/>
      <c r="AM40" s="99"/>
      <c r="AN40" s="98">
        <v>36</v>
      </c>
      <c r="AO40" s="136" t="s">
        <v>502</v>
      </c>
      <c r="AP40" s="98">
        <v>100</v>
      </c>
      <c r="AQ40" s="137">
        <v>63</v>
      </c>
      <c r="AR40" s="137">
        <v>8</v>
      </c>
      <c r="AS40" s="137"/>
      <c r="AT40" s="137">
        <v>10</v>
      </c>
      <c r="AU40" s="137"/>
      <c r="AV40" s="138">
        <v>12.534000000000001</v>
      </c>
      <c r="AW40" s="138">
        <v>9.8780000000000001</v>
      </c>
      <c r="AX40" s="138">
        <v>0.31900000000000001</v>
      </c>
      <c r="BA40" s="98">
        <v>36</v>
      </c>
      <c r="BB40" s="137" t="s">
        <v>503</v>
      </c>
      <c r="BC40" s="98">
        <v>360</v>
      </c>
      <c r="BD40" s="137">
        <v>96</v>
      </c>
      <c r="BE40" s="137">
        <v>9</v>
      </c>
      <c r="BF40" s="137">
        <v>16</v>
      </c>
      <c r="BG40" s="137">
        <v>16</v>
      </c>
      <c r="BH40" s="137">
        <v>8</v>
      </c>
      <c r="BI40" s="139">
        <v>60.91</v>
      </c>
      <c r="BJ40" s="139">
        <v>47.814</v>
      </c>
      <c r="BK40" s="139">
        <v>1.0653984000000001</v>
      </c>
      <c r="BN40" s="98">
        <v>36</v>
      </c>
      <c r="BO40" s="137" t="s">
        <v>504</v>
      </c>
      <c r="BP40" s="137">
        <v>500</v>
      </c>
      <c r="BQ40" s="137">
        <v>162</v>
      </c>
      <c r="BR40" s="137">
        <v>16</v>
      </c>
      <c r="BS40" s="137">
        <v>20</v>
      </c>
      <c r="BT40" s="137">
        <v>14</v>
      </c>
      <c r="BU40" s="137">
        <v>7</v>
      </c>
      <c r="BV40" s="140">
        <v>139.304</v>
      </c>
      <c r="BW40" s="140">
        <v>109.354</v>
      </c>
      <c r="BX40" s="140">
        <v>1.5799472000000001</v>
      </c>
    </row>
    <row r="41" spans="27:76" ht="27.75" customHeight="1">
      <c r="AA41" s="98">
        <v>37</v>
      </c>
      <c r="AB41" s="136" t="s">
        <v>505</v>
      </c>
      <c r="AC41" s="136"/>
      <c r="AD41" s="98">
        <v>70</v>
      </c>
      <c r="AE41" s="98">
        <v>4</v>
      </c>
      <c r="AF41" s="98"/>
      <c r="AG41" s="98">
        <v>8</v>
      </c>
      <c r="AH41" s="98"/>
      <c r="AI41" s="126">
        <v>5.57</v>
      </c>
      <c r="AJ41" s="126">
        <v>4.3719999999999999</v>
      </c>
      <c r="AK41" s="126">
        <v>0.27500000000000002</v>
      </c>
      <c r="AL41" s="99"/>
      <c r="AM41" s="99"/>
      <c r="AN41" s="98">
        <v>37</v>
      </c>
      <c r="AO41" s="136" t="s">
        <v>506</v>
      </c>
      <c r="AP41" s="98">
        <v>100</v>
      </c>
      <c r="AQ41" s="137">
        <v>63</v>
      </c>
      <c r="AR41" s="137">
        <v>10</v>
      </c>
      <c r="AS41" s="137"/>
      <c r="AT41" s="137">
        <v>10</v>
      </c>
      <c r="AU41" s="137"/>
      <c r="AV41" s="138">
        <v>15.467000000000001</v>
      </c>
      <c r="AW41" s="138">
        <v>12.141999999999999</v>
      </c>
      <c r="AX41" s="138">
        <v>0.31900000000000001</v>
      </c>
      <c r="BA41" s="98">
        <v>37</v>
      </c>
      <c r="BB41" s="137" t="s">
        <v>507</v>
      </c>
      <c r="BC41" s="98">
        <v>360</v>
      </c>
      <c r="BD41" s="137">
        <v>98</v>
      </c>
      <c r="BE41" s="137">
        <v>11</v>
      </c>
      <c r="BF41" s="137">
        <v>16</v>
      </c>
      <c r="BG41" s="137">
        <v>16</v>
      </c>
      <c r="BH41" s="137">
        <v>8</v>
      </c>
      <c r="BI41" s="139">
        <v>68.11</v>
      </c>
      <c r="BJ41" s="139">
        <v>53.466000000000001</v>
      </c>
      <c r="BK41" s="139">
        <v>1.0693984000000001</v>
      </c>
      <c r="BN41" s="98">
        <v>37</v>
      </c>
      <c r="BO41" s="137" t="s">
        <v>508</v>
      </c>
      <c r="BP41" s="137">
        <v>550</v>
      </c>
      <c r="BQ41" s="137">
        <v>166</v>
      </c>
      <c r="BR41" s="137">
        <v>12.5</v>
      </c>
      <c r="BS41" s="137">
        <v>21</v>
      </c>
      <c r="BT41" s="137">
        <v>14.5</v>
      </c>
      <c r="BU41" s="137">
        <v>7.3</v>
      </c>
      <c r="BV41" s="140">
        <v>134.185</v>
      </c>
      <c r="BW41" s="140">
        <v>105.33499999999999</v>
      </c>
      <c r="BX41" s="140">
        <v>1.70157376</v>
      </c>
    </row>
    <row r="42" spans="27:76" ht="27.75" customHeight="1">
      <c r="AA42" s="98">
        <v>38</v>
      </c>
      <c r="AB42" s="136" t="s">
        <v>509</v>
      </c>
      <c r="AC42" s="136"/>
      <c r="AD42" s="98">
        <v>70</v>
      </c>
      <c r="AE42" s="98">
        <v>5</v>
      </c>
      <c r="AF42" s="98"/>
      <c r="AG42" s="98">
        <v>8</v>
      </c>
      <c r="AH42" s="98"/>
      <c r="AI42" s="126">
        <v>6.875</v>
      </c>
      <c r="AJ42" s="126">
        <v>5.3970000000000002</v>
      </c>
      <c r="AK42" s="126">
        <v>0.27500000000000002</v>
      </c>
      <c r="AL42" s="99"/>
      <c r="AM42" s="99"/>
      <c r="AN42" s="98">
        <v>38</v>
      </c>
      <c r="AO42" s="136" t="s">
        <v>510</v>
      </c>
      <c r="AP42" s="98">
        <v>100</v>
      </c>
      <c r="AQ42" s="137">
        <v>80</v>
      </c>
      <c r="AR42" s="137">
        <v>6</v>
      </c>
      <c r="AS42" s="137"/>
      <c r="AT42" s="137">
        <v>10</v>
      </c>
      <c r="AU42" s="137"/>
      <c r="AV42" s="138">
        <v>10.637</v>
      </c>
      <c r="AW42" s="138">
        <v>8.35</v>
      </c>
      <c r="AX42" s="138">
        <v>0.35399999999999998</v>
      </c>
      <c r="BA42" s="98">
        <v>38</v>
      </c>
      <c r="BB42" s="137" t="s">
        <v>511</v>
      </c>
      <c r="BC42" s="98">
        <v>360</v>
      </c>
      <c r="BD42" s="137">
        <v>100</v>
      </c>
      <c r="BE42" s="137">
        <v>13</v>
      </c>
      <c r="BF42" s="137">
        <v>16</v>
      </c>
      <c r="BG42" s="137">
        <v>16</v>
      </c>
      <c r="BH42" s="137">
        <v>8</v>
      </c>
      <c r="BI42" s="139">
        <v>75.31</v>
      </c>
      <c r="BJ42" s="139">
        <v>59.118000000000002</v>
      </c>
      <c r="BK42" s="139">
        <v>1.0733984000000001</v>
      </c>
      <c r="BN42" s="98">
        <v>38</v>
      </c>
      <c r="BO42" s="137" t="s">
        <v>512</v>
      </c>
      <c r="BP42" s="137">
        <v>550</v>
      </c>
      <c r="BQ42" s="137">
        <v>168</v>
      </c>
      <c r="BR42" s="137">
        <v>14.5</v>
      </c>
      <c r="BS42" s="137">
        <v>21</v>
      </c>
      <c r="BT42" s="137">
        <v>14.5</v>
      </c>
      <c r="BU42" s="137">
        <v>7.3</v>
      </c>
      <c r="BV42" s="140">
        <v>145.185</v>
      </c>
      <c r="BW42" s="140">
        <v>113.97</v>
      </c>
      <c r="BX42" s="140">
        <v>1.70557376</v>
      </c>
    </row>
    <row r="43" spans="27:76" ht="27.75" customHeight="1">
      <c r="AA43" s="98">
        <v>39</v>
      </c>
      <c r="AB43" s="136" t="s">
        <v>513</v>
      </c>
      <c r="AC43" s="136"/>
      <c r="AD43" s="98">
        <v>70</v>
      </c>
      <c r="AE43" s="98">
        <v>6</v>
      </c>
      <c r="AF43" s="98"/>
      <c r="AG43" s="98">
        <v>8</v>
      </c>
      <c r="AH43" s="98"/>
      <c r="AI43" s="126">
        <v>8.16</v>
      </c>
      <c r="AJ43" s="126">
        <v>6.4059999999999997</v>
      </c>
      <c r="AK43" s="126">
        <v>0.27500000000000002</v>
      </c>
      <c r="AL43" s="99"/>
      <c r="AM43" s="99"/>
      <c r="AN43" s="98">
        <v>39</v>
      </c>
      <c r="AO43" s="136" t="s">
        <v>514</v>
      </c>
      <c r="AP43" s="98">
        <v>100</v>
      </c>
      <c r="AQ43" s="137">
        <v>80</v>
      </c>
      <c r="AR43" s="137">
        <v>7</v>
      </c>
      <c r="AS43" s="137"/>
      <c r="AT43" s="137">
        <v>10</v>
      </c>
      <c r="AU43" s="137"/>
      <c r="AV43" s="138">
        <v>12.301</v>
      </c>
      <c r="AW43" s="138">
        <v>9.6560000000000006</v>
      </c>
      <c r="AX43" s="138">
        <v>0.35399999999999998</v>
      </c>
      <c r="BA43" s="98">
        <v>39</v>
      </c>
      <c r="BB43" s="137" t="s">
        <v>515</v>
      </c>
      <c r="BC43" s="98">
        <v>400</v>
      </c>
      <c r="BD43" s="137">
        <v>100</v>
      </c>
      <c r="BE43" s="137">
        <v>10.5</v>
      </c>
      <c r="BF43" s="137">
        <v>18</v>
      </c>
      <c r="BG43" s="137">
        <v>18</v>
      </c>
      <c r="BH43" s="137">
        <v>9</v>
      </c>
      <c r="BI43" s="139">
        <v>75.067999999999998</v>
      </c>
      <c r="BJ43" s="139">
        <v>58.927999999999997</v>
      </c>
      <c r="BK43" s="139">
        <v>1.1558231999999999</v>
      </c>
      <c r="BN43" s="98">
        <v>39</v>
      </c>
      <c r="BO43" s="137" t="s">
        <v>516</v>
      </c>
      <c r="BP43" s="137">
        <v>550</v>
      </c>
      <c r="BQ43" s="137">
        <v>170</v>
      </c>
      <c r="BR43" s="137">
        <v>16.5</v>
      </c>
      <c r="BS43" s="137">
        <v>21</v>
      </c>
      <c r="BT43" s="137">
        <v>14.5</v>
      </c>
      <c r="BU43" s="137">
        <v>7.3</v>
      </c>
      <c r="BV43" s="140">
        <v>156.185</v>
      </c>
      <c r="BW43" s="140">
        <v>122.605</v>
      </c>
      <c r="BX43" s="140">
        <v>1.7095737600000001</v>
      </c>
    </row>
    <row r="44" spans="27:76" ht="27.75" customHeight="1">
      <c r="AA44" s="98">
        <v>40</v>
      </c>
      <c r="AB44" s="136" t="s">
        <v>517</v>
      </c>
      <c r="AC44" s="136"/>
      <c r="AD44" s="98">
        <v>70</v>
      </c>
      <c r="AE44" s="98">
        <v>7</v>
      </c>
      <c r="AF44" s="98"/>
      <c r="AG44" s="98">
        <v>8</v>
      </c>
      <c r="AH44" s="98"/>
      <c r="AI44" s="126">
        <v>9.4239999999999995</v>
      </c>
      <c r="AJ44" s="126">
        <v>7.3979999999999997</v>
      </c>
      <c r="AK44" s="126">
        <v>0.27500000000000002</v>
      </c>
      <c r="AL44" s="99"/>
      <c r="AM44" s="99"/>
      <c r="AN44" s="98">
        <v>40</v>
      </c>
      <c r="AO44" s="136" t="s">
        <v>518</v>
      </c>
      <c r="AP44" s="98">
        <v>100</v>
      </c>
      <c r="AQ44" s="137">
        <v>80</v>
      </c>
      <c r="AR44" s="137">
        <v>8</v>
      </c>
      <c r="AS44" s="137"/>
      <c r="AT44" s="137">
        <v>10</v>
      </c>
      <c r="AU44" s="137"/>
      <c r="AV44" s="138">
        <v>13.944000000000001</v>
      </c>
      <c r="AW44" s="138">
        <v>10.946</v>
      </c>
      <c r="AX44" s="138">
        <v>0.35299999999999998</v>
      </c>
      <c r="BA44" s="98">
        <v>40</v>
      </c>
      <c r="BB44" s="137" t="s">
        <v>519</v>
      </c>
      <c r="BC44" s="98">
        <v>400</v>
      </c>
      <c r="BD44" s="137">
        <v>102</v>
      </c>
      <c r="BE44" s="137">
        <v>12.5</v>
      </c>
      <c r="BF44" s="137">
        <v>18</v>
      </c>
      <c r="BG44" s="137">
        <v>18</v>
      </c>
      <c r="BH44" s="137">
        <v>9</v>
      </c>
      <c r="BI44" s="139">
        <v>83.067999999999998</v>
      </c>
      <c r="BJ44" s="139">
        <v>65.207999999999998</v>
      </c>
      <c r="BK44" s="139">
        <v>1.1598231999999999</v>
      </c>
      <c r="BN44" s="98">
        <v>40</v>
      </c>
      <c r="BO44" s="137" t="s">
        <v>520</v>
      </c>
      <c r="BP44" s="137">
        <v>560</v>
      </c>
      <c r="BQ44" s="137">
        <v>166</v>
      </c>
      <c r="BR44" s="137">
        <v>12.5</v>
      </c>
      <c r="BS44" s="137">
        <v>21</v>
      </c>
      <c r="BT44" s="137">
        <v>14.5</v>
      </c>
      <c r="BU44" s="137">
        <v>7.3</v>
      </c>
      <c r="BV44" s="140">
        <v>135.435</v>
      </c>
      <c r="BW44" s="140">
        <v>106.316</v>
      </c>
      <c r="BX44" s="140">
        <v>1.7215737600000001</v>
      </c>
    </row>
    <row r="45" spans="27:76" ht="27.75" customHeight="1">
      <c r="AA45" s="98">
        <v>41</v>
      </c>
      <c r="AB45" s="136" t="s">
        <v>521</v>
      </c>
      <c r="AC45" s="136"/>
      <c r="AD45" s="98">
        <v>70</v>
      </c>
      <c r="AE45" s="98">
        <v>8</v>
      </c>
      <c r="AF45" s="98"/>
      <c r="AG45" s="98">
        <v>8</v>
      </c>
      <c r="AH45" s="98"/>
      <c r="AI45" s="126">
        <v>10.667</v>
      </c>
      <c r="AJ45" s="126">
        <v>8.3729999999999993</v>
      </c>
      <c r="AK45" s="126">
        <v>0.27400000000000002</v>
      </c>
      <c r="AL45" s="99"/>
      <c r="AM45" s="99"/>
      <c r="AN45" s="98">
        <v>41</v>
      </c>
      <c r="AO45" s="136" t="s">
        <v>522</v>
      </c>
      <c r="AP45" s="98">
        <v>100</v>
      </c>
      <c r="AQ45" s="137">
        <v>80</v>
      </c>
      <c r="AR45" s="137">
        <v>10</v>
      </c>
      <c r="AS45" s="137"/>
      <c r="AT45" s="137">
        <v>10</v>
      </c>
      <c r="AU45" s="137"/>
      <c r="AV45" s="138">
        <v>17.167000000000002</v>
      </c>
      <c r="AW45" s="138">
        <v>13.476000000000001</v>
      </c>
      <c r="AX45" s="138">
        <v>0.35299999999999998</v>
      </c>
      <c r="BA45" s="98">
        <v>41</v>
      </c>
      <c r="BB45" s="137" t="s">
        <v>523</v>
      </c>
      <c r="BC45" s="98">
        <v>400</v>
      </c>
      <c r="BD45" s="137">
        <v>104</v>
      </c>
      <c r="BE45" s="137">
        <v>14.5</v>
      </c>
      <c r="BF45" s="137">
        <v>18</v>
      </c>
      <c r="BG45" s="137">
        <v>18</v>
      </c>
      <c r="BH45" s="137">
        <v>9</v>
      </c>
      <c r="BI45" s="139">
        <v>91.067999999999998</v>
      </c>
      <c r="BJ45" s="139">
        <v>71.488</v>
      </c>
      <c r="BK45" s="139">
        <v>1.1638231999999999</v>
      </c>
      <c r="BN45" s="98">
        <v>41</v>
      </c>
      <c r="BO45" s="137" t="s">
        <v>524</v>
      </c>
      <c r="BP45" s="137">
        <v>560</v>
      </c>
      <c r="BQ45" s="137">
        <v>168</v>
      </c>
      <c r="BR45" s="137">
        <v>14.5</v>
      </c>
      <c r="BS45" s="137">
        <v>21</v>
      </c>
      <c r="BT45" s="137">
        <v>14.5</v>
      </c>
      <c r="BU45" s="137">
        <v>7.3</v>
      </c>
      <c r="BV45" s="140">
        <v>146.63499999999999</v>
      </c>
      <c r="BW45" s="140">
        <v>115.108</v>
      </c>
      <c r="BX45" s="140">
        <v>1.7255737600000001</v>
      </c>
    </row>
    <row r="46" spans="27:76" ht="27.75" customHeight="1">
      <c r="AA46" s="98">
        <v>42</v>
      </c>
      <c r="AB46" s="136" t="s">
        <v>525</v>
      </c>
      <c r="AC46" s="136"/>
      <c r="AD46" s="98">
        <v>75</v>
      </c>
      <c r="AE46" s="98">
        <v>5</v>
      </c>
      <c r="AF46" s="98"/>
      <c r="AG46" s="98">
        <v>9</v>
      </c>
      <c r="AH46" s="98"/>
      <c r="AI46" s="126">
        <v>7.4119999999999999</v>
      </c>
      <c r="AJ46" s="126">
        <v>5.8179999999999996</v>
      </c>
      <c r="AK46" s="126">
        <v>0.29499999999999998</v>
      </c>
      <c r="AL46" s="99"/>
      <c r="AM46" s="99"/>
      <c r="AN46" s="98">
        <v>42</v>
      </c>
      <c r="AO46" s="136" t="s">
        <v>526</v>
      </c>
      <c r="AP46" s="98">
        <v>110</v>
      </c>
      <c r="AQ46" s="137">
        <v>70</v>
      </c>
      <c r="AR46" s="137">
        <v>6</v>
      </c>
      <c r="AS46" s="137"/>
      <c r="AT46" s="137">
        <v>10</v>
      </c>
      <c r="AU46" s="137"/>
      <c r="AV46" s="138">
        <v>10.637</v>
      </c>
      <c r="AW46" s="138">
        <v>8.35</v>
      </c>
      <c r="AX46" s="138">
        <v>0.35399999999999998</v>
      </c>
      <c r="BB46" s="176"/>
      <c r="BC46" s="99"/>
      <c r="BD46" s="171"/>
      <c r="BE46" s="171"/>
      <c r="BF46" s="171"/>
      <c r="BG46" s="171"/>
      <c r="BH46" s="171"/>
      <c r="BI46" s="177"/>
      <c r="BJ46" s="177"/>
      <c r="BK46" s="177"/>
      <c r="BN46" s="98">
        <v>42</v>
      </c>
      <c r="BO46" s="137" t="s">
        <v>527</v>
      </c>
      <c r="BP46" s="137">
        <v>560</v>
      </c>
      <c r="BQ46" s="137">
        <v>170</v>
      </c>
      <c r="BR46" s="137">
        <v>16.5</v>
      </c>
      <c r="BS46" s="137">
        <v>21</v>
      </c>
      <c r="BT46" s="137">
        <v>14.5</v>
      </c>
      <c r="BU46" s="137">
        <v>7.3</v>
      </c>
      <c r="BV46" s="140">
        <v>157.83500000000001</v>
      </c>
      <c r="BW46" s="140">
        <v>123.9</v>
      </c>
      <c r="BX46" s="140">
        <v>1.7295737600000001</v>
      </c>
    </row>
    <row r="47" spans="27:76" ht="27.75" customHeight="1">
      <c r="AA47" s="98">
        <v>43</v>
      </c>
      <c r="AB47" s="136" t="s">
        <v>528</v>
      </c>
      <c r="AC47" s="136"/>
      <c r="AD47" s="98">
        <v>75</v>
      </c>
      <c r="AE47" s="98">
        <v>6</v>
      </c>
      <c r="AF47" s="98"/>
      <c r="AG47" s="98">
        <v>9</v>
      </c>
      <c r="AH47" s="98"/>
      <c r="AI47" s="126">
        <v>8.7970000000000006</v>
      </c>
      <c r="AJ47" s="126">
        <v>6.9050000000000002</v>
      </c>
      <c r="AK47" s="126">
        <v>0.29399999999999998</v>
      </c>
      <c r="AL47" s="99"/>
      <c r="AM47" s="99"/>
      <c r="AN47" s="98">
        <v>43</v>
      </c>
      <c r="AO47" s="136" t="s">
        <v>529</v>
      </c>
      <c r="AP47" s="98">
        <v>110</v>
      </c>
      <c r="AQ47" s="137">
        <v>70</v>
      </c>
      <c r="AR47" s="137">
        <v>7</v>
      </c>
      <c r="AS47" s="137"/>
      <c r="AT47" s="137">
        <v>10</v>
      </c>
      <c r="AU47" s="137"/>
      <c r="AV47" s="138">
        <v>12.301</v>
      </c>
      <c r="AW47" s="138">
        <v>9.6560000000000006</v>
      </c>
      <c r="AX47" s="138">
        <v>0.35399999999999998</v>
      </c>
      <c r="BB47" s="86" t="s">
        <v>530</v>
      </c>
      <c r="BC47" s="99"/>
      <c r="BD47" s="171"/>
      <c r="BE47" s="171"/>
      <c r="BF47" s="171"/>
      <c r="BG47" s="171"/>
      <c r="BH47" s="171"/>
      <c r="BI47" s="177"/>
      <c r="BJ47" s="177"/>
      <c r="BK47" s="177"/>
      <c r="BN47" s="98">
        <v>43</v>
      </c>
      <c r="BO47" s="137" t="s">
        <v>531</v>
      </c>
      <c r="BP47" s="137">
        <v>630</v>
      </c>
      <c r="BQ47" s="137">
        <v>176</v>
      </c>
      <c r="BR47" s="137">
        <v>13</v>
      </c>
      <c r="BS47" s="137">
        <v>22</v>
      </c>
      <c r="BT47" s="137">
        <v>15</v>
      </c>
      <c r="BU47" s="137">
        <v>7.5</v>
      </c>
      <c r="BV47" s="140">
        <v>154.65799999999999</v>
      </c>
      <c r="BW47" s="140">
        <v>121.407</v>
      </c>
      <c r="BX47" s="140">
        <v>1.8993720000000001</v>
      </c>
    </row>
    <row r="48" spans="27:76" ht="27.75" customHeight="1">
      <c r="AA48" s="98">
        <v>44</v>
      </c>
      <c r="AB48" s="136" t="s">
        <v>532</v>
      </c>
      <c r="AC48" s="136"/>
      <c r="AD48" s="98">
        <v>75</v>
      </c>
      <c r="AE48" s="98">
        <v>7</v>
      </c>
      <c r="AF48" s="98"/>
      <c r="AG48" s="98">
        <v>9</v>
      </c>
      <c r="AH48" s="98"/>
      <c r="AI48" s="126">
        <v>10.16</v>
      </c>
      <c r="AJ48" s="126">
        <v>7.976</v>
      </c>
      <c r="AK48" s="126">
        <v>0.29399999999999998</v>
      </c>
      <c r="AL48" s="99"/>
      <c r="AM48" s="99"/>
      <c r="AN48" s="98">
        <v>44</v>
      </c>
      <c r="AO48" s="136" t="s">
        <v>533</v>
      </c>
      <c r="AP48" s="98">
        <v>110</v>
      </c>
      <c r="AQ48" s="137">
        <v>70</v>
      </c>
      <c r="AR48" s="137">
        <v>8</v>
      </c>
      <c r="AS48" s="137"/>
      <c r="AT48" s="137">
        <v>10</v>
      </c>
      <c r="AU48" s="137"/>
      <c r="AV48" s="138">
        <v>13.944000000000001</v>
      </c>
      <c r="AW48" s="138">
        <v>10.946</v>
      </c>
      <c r="AX48" s="138">
        <v>0.35299999999999998</v>
      </c>
      <c r="BB48" s="176"/>
      <c r="BC48" s="99"/>
      <c r="BD48" s="171"/>
      <c r="BE48" s="171"/>
      <c r="BF48" s="171"/>
      <c r="BG48" s="171"/>
      <c r="BH48" s="171"/>
      <c r="BI48" s="177"/>
      <c r="BJ48" s="177"/>
      <c r="BK48" s="177"/>
      <c r="BN48" s="98">
        <v>44</v>
      </c>
      <c r="BO48" s="137" t="s">
        <v>534</v>
      </c>
      <c r="BP48" s="137">
        <v>630</v>
      </c>
      <c r="BQ48" s="137">
        <v>178</v>
      </c>
      <c r="BR48" s="137">
        <v>15</v>
      </c>
      <c r="BS48" s="137">
        <v>22</v>
      </c>
      <c r="BT48" s="137">
        <v>15</v>
      </c>
      <c r="BU48" s="137">
        <v>7.5</v>
      </c>
      <c r="BV48" s="140">
        <v>167.25800000000001</v>
      </c>
      <c r="BW48" s="140">
        <v>131.298</v>
      </c>
      <c r="BX48" s="140">
        <v>1.9033720000000001</v>
      </c>
    </row>
    <row r="49" spans="27:76" ht="27.75" customHeight="1">
      <c r="AA49" s="98">
        <v>45</v>
      </c>
      <c r="AB49" s="136" t="s">
        <v>535</v>
      </c>
      <c r="AC49" s="136"/>
      <c r="AD49" s="98">
        <v>75</v>
      </c>
      <c r="AE49" s="98">
        <v>8</v>
      </c>
      <c r="AF49" s="98"/>
      <c r="AG49" s="98">
        <v>9</v>
      </c>
      <c r="AH49" s="98"/>
      <c r="AI49" s="126">
        <v>11.503</v>
      </c>
      <c r="AJ49" s="126">
        <v>9.0299999999999994</v>
      </c>
      <c r="AK49" s="126">
        <v>0.29399999999999998</v>
      </c>
      <c r="AL49" s="99"/>
      <c r="AM49" s="99"/>
      <c r="AN49" s="98">
        <v>45</v>
      </c>
      <c r="AO49" s="136" t="s">
        <v>536</v>
      </c>
      <c r="AP49" s="98">
        <v>110</v>
      </c>
      <c r="AQ49" s="137">
        <v>70</v>
      </c>
      <c r="AR49" s="137">
        <v>10</v>
      </c>
      <c r="AS49" s="137"/>
      <c r="AT49" s="137">
        <v>10</v>
      </c>
      <c r="AU49" s="137"/>
      <c r="AV49" s="138">
        <v>17.167000000000002</v>
      </c>
      <c r="AW49" s="138">
        <v>13.476000000000001</v>
      </c>
      <c r="AX49" s="138">
        <v>0.35299999999999998</v>
      </c>
      <c r="BB49" s="176"/>
      <c r="BC49" s="99"/>
      <c r="BD49" s="171"/>
      <c r="BE49" s="171"/>
      <c r="BF49" s="171"/>
      <c r="BG49" s="171"/>
      <c r="BH49" s="171"/>
      <c r="BI49" s="177"/>
      <c r="BJ49" s="177"/>
      <c r="BK49" s="177"/>
      <c r="BN49" s="98">
        <v>45</v>
      </c>
      <c r="BO49" s="137" t="s">
        <v>537</v>
      </c>
      <c r="BP49" s="137">
        <v>630</v>
      </c>
      <c r="BQ49" s="137">
        <v>180</v>
      </c>
      <c r="BR49" s="137">
        <v>17</v>
      </c>
      <c r="BS49" s="137">
        <v>22</v>
      </c>
      <c r="BT49" s="137">
        <v>15</v>
      </c>
      <c r="BU49" s="137">
        <v>7.5</v>
      </c>
      <c r="BV49" s="140">
        <v>179.858</v>
      </c>
      <c r="BW49" s="140">
        <v>141.18899999999999</v>
      </c>
      <c r="BX49" s="140">
        <v>1.9073720000000001</v>
      </c>
    </row>
    <row r="50" spans="27:76" ht="27.75" customHeight="1">
      <c r="AA50" s="98">
        <v>46</v>
      </c>
      <c r="AB50" s="136" t="s">
        <v>538</v>
      </c>
      <c r="AC50" s="136"/>
      <c r="AD50" s="98">
        <v>75</v>
      </c>
      <c r="AE50" s="98">
        <v>9</v>
      </c>
      <c r="AF50" s="98"/>
      <c r="AG50" s="98">
        <v>9</v>
      </c>
      <c r="AH50" s="98"/>
      <c r="AI50" s="126">
        <v>12.824999999999999</v>
      </c>
      <c r="AJ50" s="126">
        <v>10.068</v>
      </c>
      <c r="AK50" s="126">
        <v>0.29399999999999998</v>
      </c>
      <c r="AL50" s="99"/>
      <c r="AM50" s="99"/>
      <c r="AN50" s="98">
        <v>46</v>
      </c>
      <c r="AO50" s="136" t="s">
        <v>539</v>
      </c>
      <c r="AP50" s="98">
        <v>125</v>
      </c>
      <c r="AQ50" s="137">
        <v>80</v>
      </c>
      <c r="AR50" s="137">
        <v>7</v>
      </c>
      <c r="AS50" s="137"/>
      <c r="AT50" s="137">
        <v>11</v>
      </c>
      <c r="AU50" s="137"/>
      <c r="AV50" s="138">
        <v>14.096</v>
      </c>
      <c r="AW50" s="138">
        <v>11.066000000000001</v>
      </c>
      <c r="AX50" s="138">
        <v>0.40300000000000002</v>
      </c>
      <c r="BB50" s="176"/>
      <c r="BC50" s="99"/>
      <c r="BD50" s="171"/>
      <c r="BE50" s="171"/>
      <c r="BF50" s="171"/>
      <c r="BG50" s="171"/>
      <c r="BH50" s="171"/>
      <c r="BI50" s="177"/>
      <c r="BJ50" s="177"/>
      <c r="BK50" s="177"/>
    </row>
    <row r="51" spans="27:76" ht="27.75" customHeight="1">
      <c r="AA51" s="98">
        <v>47</v>
      </c>
      <c r="AB51" s="136" t="s">
        <v>540</v>
      </c>
      <c r="AC51" s="136"/>
      <c r="AD51" s="98">
        <v>75</v>
      </c>
      <c r="AE51" s="98">
        <v>10</v>
      </c>
      <c r="AF51" s="98"/>
      <c r="AG51" s="98">
        <v>9</v>
      </c>
      <c r="AH51" s="98"/>
      <c r="AI51" s="126">
        <v>14.125999999999999</v>
      </c>
      <c r="AJ51" s="126">
        <v>11.089</v>
      </c>
      <c r="AK51" s="126">
        <v>0.29299999999999998</v>
      </c>
      <c r="AL51" s="99"/>
      <c r="AM51" s="99"/>
      <c r="AN51" s="98">
        <v>47</v>
      </c>
      <c r="AO51" s="136" t="s">
        <v>541</v>
      </c>
      <c r="AP51" s="98">
        <v>125</v>
      </c>
      <c r="AQ51" s="137">
        <v>80</v>
      </c>
      <c r="AR51" s="137">
        <v>8</v>
      </c>
      <c r="AS51" s="137"/>
      <c r="AT51" s="137">
        <v>11</v>
      </c>
      <c r="AU51" s="137"/>
      <c r="AV51" s="138">
        <v>15.989000000000001</v>
      </c>
      <c r="AW51" s="138">
        <v>12.551</v>
      </c>
      <c r="AX51" s="138">
        <v>0.40300000000000002</v>
      </c>
      <c r="BB51" s="176"/>
      <c r="BC51" s="99"/>
      <c r="BD51" s="171"/>
      <c r="BE51" s="171"/>
      <c r="BF51" s="171"/>
      <c r="BG51" s="171"/>
      <c r="BH51" s="171"/>
      <c r="BI51" s="177"/>
      <c r="BJ51" s="177"/>
      <c r="BK51" s="177"/>
      <c r="BO51" s="86" t="s">
        <v>542</v>
      </c>
    </row>
    <row r="52" spans="27:76" ht="27.75" customHeight="1">
      <c r="AA52" s="98">
        <v>48</v>
      </c>
      <c r="AB52" s="136" t="s">
        <v>543</v>
      </c>
      <c r="AC52" s="136"/>
      <c r="AD52" s="98">
        <v>80</v>
      </c>
      <c r="AE52" s="98">
        <v>5</v>
      </c>
      <c r="AF52" s="98"/>
      <c r="AG52" s="98">
        <v>9</v>
      </c>
      <c r="AH52" s="98"/>
      <c r="AI52" s="126">
        <v>7.9119999999999999</v>
      </c>
      <c r="AJ52" s="126">
        <v>6.2110000000000003</v>
      </c>
      <c r="AK52" s="126">
        <v>0.315</v>
      </c>
      <c r="AL52" s="99"/>
      <c r="AM52" s="99"/>
      <c r="AN52" s="98">
        <v>48</v>
      </c>
      <c r="AO52" s="136" t="s">
        <v>544</v>
      </c>
      <c r="AP52" s="98">
        <v>125</v>
      </c>
      <c r="AQ52" s="137">
        <v>80</v>
      </c>
      <c r="AR52" s="137">
        <v>10</v>
      </c>
      <c r="AS52" s="137"/>
      <c r="AT52" s="137">
        <v>11</v>
      </c>
      <c r="AU52" s="137"/>
      <c r="AV52" s="138">
        <v>19.712</v>
      </c>
      <c r="AW52" s="138">
        <v>15.474</v>
      </c>
      <c r="AX52" s="138">
        <v>0.40200000000000002</v>
      </c>
      <c r="BB52" s="176"/>
      <c r="BC52" s="99"/>
      <c r="BD52" s="171"/>
      <c r="BE52" s="171"/>
      <c r="BF52" s="171"/>
      <c r="BG52" s="171"/>
      <c r="BH52" s="171"/>
      <c r="BI52" s="177"/>
      <c r="BJ52" s="177"/>
      <c r="BK52" s="177"/>
    </row>
    <row r="53" spans="27:76" ht="27.75" customHeight="1">
      <c r="AA53" s="98">
        <v>49</v>
      </c>
      <c r="AB53" s="136" t="s">
        <v>545</v>
      </c>
      <c r="AC53" s="136"/>
      <c r="AD53" s="98">
        <v>80</v>
      </c>
      <c r="AE53" s="98">
        <v>6</v>
      </c>
      <c r="AF53" s="98"/>
      <c r="AG53" s="98">
        <v>9</v>
      </c>
      <c r="AH53" s="98"/>
      <c r="AI53" s="126">
        <v>9.3970000000000002</v>
      </c>
      <c r="AJ53" s="126">
        <v>7.3760000000000003</v>
      </c>
      <c r="AK53" s="126">
        <v>0.314</v>
      </c>
      <c r="AL53" s="99"/>
      <c r="AM53" s="99"/>
      <c r="AN53" s="98">
        <v>49</v>
      </c>
      <c r="AO53" s="136" t="s">
        <v>546</v>
      </c>
      <c r="AP53" s="98">
        <v>125</v>
      </c>
      <c r="AQ53" s="137">
        <v>80</v>
      </c>
      <c r="AR53" s="137">
        <v>12</v>
      </c>
      <c r="AS53" s="137"/>
      <c r="AT53" s="137">
        <v>11</v>
      </c>
      <c r="AU53" s="137"/>
      <c r="AV53" s="138">
        <v>23.350999999999999</v>
      </c>
      <c r="AW53" s="138">
        <v>18.329999999999998</v>
      </c>
      <c r="AX53" s="138">
        <v>0.40200000000000002</v>
      </c>
      <c r="BB53" s="176"/>
      <c r="BC53" s="99"/>
      <c r="BD53" s="171"/>
      <c r="BE53" s="171"/>
      <c r="BF53" s="171"/>
      <c r="BG53" s="171"/>
      <c r="BH53" s="171"/>
      <c r="BI53" s="177"/>
      <c r="BJ53" s="177"/>
      <c r="BK53" s="177"/>
    </row>
    <row r="54" spans="27:76" ht="27.75" customHeight="1">
      <c r="AA54" s="98">
        <v>50</v>
      </c>
      <c r="AB54" s="136" t="s">
        <v>547</v>
      </c>
      <c r="AC54" s="136"/>
      <c r="AD54" s="98">
        <v>80</v>
      </c>
      <c r="AE54" s="98">
        <v>7</v>
      </c>
      <c r="AF54" s="98"/>
      <c r="AG54" s="98">
        <v>9</v>
      </c>
      <c r="AH54" s="98"/>
      <c r="AI54" s="126">
        <v>10.86</v>
      </c>
      <c r="AJ54" s="126">
        <v>8.5250000000000004</v>
      </c>
      <c r="AK54" s="126">
        <v>0.314</v>
      </c>
      <c r="AL54" s="99"/>
      <c r="AM54" s="99"/>
      <c r="AN54" s="98">
        <v>50</v>
      </c>
      <c r="AO54" s="136" t="s">
        <v>548</v>
      </c>
      <c r="AP54" s="98">
        <v>140</v>
      </c>
      <c r="AQ54" s="137">
        <v>90</v>
      </c>
      <c r="AR54" s="137">
        <v>8</v>
      </c>
      <c r="AS54" s="137"/>
      <c r="AT54" s="137">
        <v>12</v>
      </c>
      <c r="AU54" s="137"/>
      <c r="AV54" s="138">
        <v>18.038</v>
      </c>
      <c r="AW54" s="138">
        <v>14.16</v>
      </c>
      <c r="AX54" s="138">
        <v>0.45300000000000001</v>
      </c>
      <c r="BB54" s="176"/>
      <c r="BC54" s="99"/>
      <c r="BD54" s="171"/>
      <c r="BE54" s="171"/>
      <c r="BF54" s="171"/>
      <c r="BG54" s="171"/>
      <c r="BH54" s="171"/>
      <c r="BI54" s="177"/>
      <c r="BJ54" s="177"/>
      <c r="BK54" s="177"/>
    </row>
    <row r="55" spans="27:76" ht="27.75" customHeight="1">
      <c r="AA55" s="98">
        <v>51</v>
      </c>
      <c r="AB55" s="136" t="s">
        <v>549</v>
      </c>
      <c r="AC55" s="136"/>
      <c r="AD55" s="98">
        <v>80</v>
      </c>
      <c r="AE55" s="98">
        <v>8</v>
      </c>
      <c r="AF55" s="98"/>
      <c r="AG55" s="98">
        <v>9</v>
      </c>
      <c r="AH55" s="98"/>
      <c r="AI55" s="126">
        <v>12.303000000000001</v>
      </c>
      <c r="AJ55" s="126">
        <v>9.6579999999999995</v>
      </c>
      <c r="AK55" s="126">
        <v>0.314</v>
      </c>
      <c r="AL55" s="99"/>
      <c r="AM55" s="99"/>
      <c r="AN55" s="98">
        <v>51</v>
      </c>
      <c r="AO55" s="136" t="s">
        <v>550</v>
      </c>
      <c r="AP55" s="98">
        <v>140</v>
      </c>
      <c r="AQ55" s="137">
        <v>90</v>
      </c>
      <c r="AR55" s="137">
        <v>10</v>
      </c>
      <c r="AS55" s="137"/>
      <c r="AT55" s="137">
        <v>12</v>
      </c>
      <c r="AU55" s="137"/>
      <c r="AV55" s="138">
        <v>22.260999999999999</v>
      </c>
      <c r="AW55" s="138">
        <v>17.475000000000001</v>
      </c>
      <c r="AX55" s="138">
        <v>0.45200000000000001</v>
      </c>
      <c r="BB55" s="176"/>
      <c r="BC55" s="99"/>
      <c r="BD55" s="171"/>
      <c r="BE55" s="171"/>
      <c r="BF55" s="171"/>
      <c r="BG55" s="171"/>
      <c r="BH55" s="171"/>
      <c r="BI55" s="177"/>
      <c r="BJ55" s="177"/>
      <c r="BK55" s="177"/>
    </row>
    <row r="56" spans="27:76" ht="27.75" customHeight="1">
      <c r="AA56" s="98">
        <v>52</v>
      </c>
      <c r="AB56" s="136" t="s">
        <v>551</v>
      </c>
      <c r="AC56" s="136"/>
      <c r="AD56" s="98">
        <v>80</v>
      </c>
      <c r="AE56" s="98">
        <v>9</v>
      </c>
      <c r="AF56" s="98"/>
      <c r="AG56" s="98">
        <v>9</v>
      </c>
      <c r="AH56" s="98"/>
      <c r="AI56" s="126">
        <v>13.725</v>
      </c>
      <c r="AJ56" s="126">
        <v>10.773999999999999</v>
      </c>
      <c r="AK56" s="126">
        <v>0.314</v>
      </c>
      <c r="AL56" s="99"/>
      <c r="AM56" s="99"/>
      <c r="AN56" s="98">
        <v>52</v>
      </c>
      <c r="AO56" s="136" t="s">
        <v>552</v>
      </c>
      <c r="AP56" s="98">
        <v>140</v>
      </c>
      <c r="AQ56" s="137">
        <v>90</v>
      </c>
      <c r="AR56" s="137">
        <v>12</v>
      </c>
      <c r="AS56" s="137"/>
      <c r="AT56" s="137">
        <v>12</v>
      </c>
      <c r="AU56" s="137"/>
      <c r="AV56" s="138">
        <v>26.4</v>
      </c>
      <c r="AW56" s="138">
        <v>20.724</v>
      </c>
      <c r="AX56" s="138">
        <v>0.45100000000000001</v>
      </c>
      <c r="BB56" s="176"/>
      <c r="BC56" s="99"/>
      <c r="BD56" s="171"/>
      <c r="BE56" s="171"/>
      <c r="BF56" s="171"/>
      <c r="BG56" s="171"/>
      <c r="BH56" s="171"/>
      <c r="BI56" s="177"/>
      <c r="BJ56" s="177"/>
      <c r="BK56" s="177"/>
    </row>
    <row r="57" spans="27:76" ht="27.75" customHeight="1">
      <c r="AA57" s="98">
        <v>53</v>
      </c>
      <c r="AB57" s="136" t="s">
        <v>553</v>
      </c>
      <c r="AC57" s="136"/>
      <c r="AD57" s="98">
        <v>80</v>
      </c>
      <c r="AE57" s="98">
        <v>10</v>
      </c>
      <c r="AF57" s="98"/>
      <c r="AG57" s="98">
        <v>9</v>
      </c>
      <c r="AH57" s="98"/>
      <c r="AI57" s="126">
        <v>15.125999999999999</v>
      </c>
      <c r="AJ57" s="126">
        <v>11.874000000000001</v>
      </c>
      <c r="AK57" s="126">
        <v>0.313</v>
      </c>
      <c r="AL57" s="99"/>
      <c r="AM57" s="99"/>
      <c r="AN57" s="98">
        <v>53</v>
      </c>
      <c r="AO57" s="136" t="s">
        <v>554</v>
      </c>
      <c r="AP57" s="98">
        <v>140</v>
      </c>
      <c r="AQ57" s="137">
        <v>90</v>
      </c>
      <c r="AR57" s="137">
        <v>14</v>
      </c>
      <c r="AS57" s="137"/>
      <c r="AT57" s="137">
        <v>12</v>
      </c>
      <c r="AU57" s="137"/>
      <c r="AV57" s="138">
        <v>30.456</v>
      </c>
      <c r="AW57" s="138">
        <v>23.908000000000001</v>
      </c>
      <c r="AX57" s="138">
        <v>0.45100000000000001</v>
      </c>
      <c r="BB57" s="176"/>
      <c r="BC57" s="99"/>
      <c r="BD57" s="171"/>
      <c r="BE57" s="171"/>
      <c r="BF57" s="171"/>
      <c r="BG57" s="171"/>
      <c r="BH57" s="171"/>
      <c r="BI57" s="177"/>
      <c r="BJ57" s="177"/>
      <c r="BK57" s="177"/>
    </row>
    <row r="58" spans="27:76" ht="27.75" customHeight="1">
      <c r="AA58" s="98">
        <v>54</v>
      </c>
      <c r="AB58" s="136" t="s">
        <v>555</v>
      </c>
      <c r="AC58" s="136"/>
      <c r="AD58" s="98">
        <v>90</v>
      </c>
      <c r="AE58" s="98">
        <v>6</v>
      </c>
      <c r="AF58" s="98"/>
      <c r="AG58" s="98">
        <v>10</v>
      </c>
      <c r="AH58" s="98"/>
      <c r="AI58" s="126">
        <v>10.637</v>
      </c>
      <c r="AJ58" s="126">
        <v>8.35</v>
      </c>
      <c r="AK58" s="126">
        <v>0.35399999999999998</v>
      </c>
      <c r="AL58" s="99"/>
      <c r="AM58" s="99"/>
      <c r="AN58" s="98">
        <v>54</v>
      </c>
      <c r="AO58" s="136" t="s">
        <v>556</v>
      </c>
      <c r="AP58" s="98">
        <v>150</v>
      </c>
      <c r="AQ58" s="137">
        <v>90</v>
      </c>
      <c r="AR58" s="137">
        <v>8</v>
      </c>
      <c r="AS58" s="137"/>
      <c r="AT58" s="137">
        <v>12</v>
      </c>
      <c r="AU58" s="137"/>
      <c r="AV58" s="138">
        <v>18.838999999999999</v>
      </c>
      <c r="AW58" s="138">
        <v>14.788</v>
      </c>
      <c r="AX58" s="138">
        <v>0.47299999999999998</v>
      </c>
      <c r="BB58" s="176"/>
      <c r="BC58" s="99"/>
      <c r="BD58" s="171"/>
      <c r="BE58" s="171"/>
      <c r="BF58" s="171"/>
      <c r="BG58" s="171"/>
      <c r="BH58" s="171"/>
      <c r="BI58" s="177"/>
      <c r="BJ58" s="177"/>
      <c r="BK58" s="177"/>
    </row>
    <row r="59" spans="27:76" ht="27.75" customHeight="1">
      <c r="AA59" s="98">
        <v>55</v>
      </c>
      <c r="AB59" s="136" t="s">
        <v>557</v>
      </c>
      <c r="AC59" s="136"/>
      <c r="AD59" s="98">
        <v>90</v>
      </c>
      <c r="AE59" s="98">
        <v>7</v>
      </c>
      <c r="AF59" s="98"/>
      <c r="AG59" s="98">
        <v>10</v>
      </c>
      <c r="AH59" s="98"/>
      <c r="AI59" s="126">
        <v>12.301</v>
      </c>
      <c r="AJ59" s="126">
        <v>9.6560000000000006</v>
      </c>
      <c r="AK59" s="126">
        <v>0.35399999999999998</v>
      </c>
      <c r="AL59" s="99"/>
      <c r="AM59" s="99"/>
      <c r="AN59" s="98">
        <v>55</v>
      </c>
      <c r="AO59" s="136" t="s">
        <v>558</v>
      </c>
      <c r="AP59" s="98">
        <v>150</v>
      </c>
      <c r="AQ59" s="137">
        <v>90</v>
      </c>
      <c r="AR59" s="137">
        <v>10</v>
      </c>
      <c r="AS59" s="137"/>
      <c r="AT59" s="137">
        <v>12</v>
      </c>
      <c r="AU59" s="137"/>
      <c r="AV59" s="138">
        <v>23.260999999999999</v>
      </c>
      <c r="AW59" s="138">
        <v>18.260000000000002</v>
      </c>
      <c r="AX59" s="138">
        <v>0.47199999999999998</v>
      </c>
      <c r="BB59" s="176"/>
      <c r="BC59" s="99"/>
      <c r="BD59" s="171"/>
      <c r="BE59" s="171"/>
      <c r="BF59" s="171"/>
      <c r="BG59" s="171"/>
      <c r="BH59" s="171"/>
      <c r="BI59" s="177"/>
      <c r="BJ59" s="177"/>
      <c r="BK59" s="177"/>
    </row>
    <row r="60" spans="27:76" ht="27.75" customHeight="1">
      <c r="AA60" s="98">
        <v>56</v>
      </c>
      <c r="AB60" s="136" t="s">
        <v>559</v>
      </c>
      <c r="AC60" s="136"/>
      <c r="AD60" s="98">
        <v>90</v>
      </c>
      <c r="AE60" s="98">
        <v>8</v>
      </c>
      <c r="AF60" s="98"/>
      <c r="AG60" s="98">
        <v>10</v>
      </c>
      <c r="AH60" s="98"/>
      <c r="AI60" s="126">
        <v>13.944000000000001</v>
      </c>
      <c r="AJ60" s="126">
        <v>10.946</v>
      </c>
      <c r="AK60" s="126">
        <v>0.35299999999999998</v>
      </c>
      <c r="AL60" s="99"/>
      <c r="AM60" s="99"/>
      <c r="AN60" s="98">
        <v>56</v>
      </c>
      <c r="AO60" s="136" t="s">
        <v>560</v>
      </c>
      <c r="AP60" s="98">
        <v>150</v>
      </c>
      <c r="AQ60" s="137">
        <v>90</v>
      </c>
      <c r="AR60" s="137">
        <v>12</v>
      </c>
      <c r="AS60" s="137"/>
      <c r="AT60" s="137">
        <v>12</v>
      </c>
      <c r="AU60" s="137"/>
      <c r="AV60" s="138">
        <v>27.6</v>
      </c>
      <c r="AW60" s="138">
        <v>21.666</v>
      </c>
      <c r="AX60" s="138">
        <v>0.47099999999999997</v>
      </c>
      <c r="BB60" s="176"/>
      <c r="BC60" s="99"/>
      <c r="BD60" s="171"/>
      <c r="BE60" s="171"/>
      <c r="BF60" s="171"/>
      <c r="BG60" s="171"/>
      <c r="BH60" s="171"/>
      <c r="BI60" s="177"/>
      <c r="BJ60" s="177"/>
      <c r="BK60" s="177"/>
    </row>
    <row r="61" spans="27:76" ht="27.75" customHeight="1">
      <c r="AA61" s="98">
        <v>57</v>
      </c>
      <c r="AB61" s="136" t="s">
        <v>561</v>
      </c>
      <c r="AC61" s="136"/>
      <c r="AD61" s="98">
        <v>90</v>
      </c>
      <c r="AE61" s="98">
        <v>9</v>
      </c>
      <c r="AF61" s="98"/>
      <c r="AG61" s="98">
        <v>10</v>
      </c>
      <c r="AH61" s="98"/>
      <c r="AI61" s="126">
        <v>15.566000000000001</v>
      </c>
      <c r="AJ61" s="126">
        <v>12.218999999999999</v>
      </c>
      <c r="AK61" s="126">
        <v>0.35299999999999998</v>
      </c>
      <c r="AL61" s="99"/>
      <c r="AM61" s="99"/>
      <c r="AN61" s="98">
        <v>57</v>
      </c>
      <c r="AO61" s="136" t="s">
        <v>562</v>
      </c>
      <c r="AP61" s="98">
        <v>150</v>
      </c>
      <c r="AQ61" s="137">
        <v>90</v>
      </c>
      <c r="AR61" s="137">
        <v>14</v>
      </c>
      <c r="AS61" s="137"/>
      <c r="AT61" s="137">
        <v>12</v>
      </c>
      <c r="AU61" s="137"/>
      <c r="AV61" s="138">
        <v>31.856000000000002</v>
      </c>
      <c r="AW61" s="138">
        <v>25.007000000000001</v>
      </c>
      <c r="AX61" s="138">
        <v>0.47099999999999997</v>
      </c>
      <c r="BB61" s="176"/>
      <c r="BC61" s="99"/>
      <c r="BD61" s="171"/>
      <c r="BE61" s="171"/>
      <c r="BF61" s="171"/>
      <c r="BG61" s="171"/>
      <c r="BH61" s="171"/>
      <c r="BI61" s="177"/>
      <c r="BJ61" s="177"/>
      <c r="BK61" s="177"/>
    </row>
    <row r="62" spans="27:76" ht="27.75" customHeight="1">
      <c r="AA62" s="98">
        <v>58</v>
      </c>
      <c r="AB62" s="136" t="s">
        <v>563</v>
      </c>
      <c r="AC62" s="136"/>
      <c r="AD62" s="98">
        <v>90</v>
      </c>
      <c r="AE62" s="98">
        <v>10</v>
      </c>
      <c r="AF62" s="98"/>
      <c r="AG62" s="98">
        <v>10</v>
      </c>
      <c r="AH62" s="98"/>
      <c r="AI62" s="126">
        <v>17.167000000000002</v>
      </c>
      <c r="AJ62" s="126">
        <v>13.476000000000001</v>
      </c>
      <c r="AK62" s="126">
        <v>0.35299999999999998</v>
      </c>
      <c r="AL62" s="99"/>
      <c r="AM62" s="99"/>
      <c r="AN62" s="98">
        <v>58</v>
      </c>
      <c r="AO62" s="136" t="s">
        <v>564</v>
      </c>
      <c r="AP62" s="98">
        <v>150</v>
      </c>
      <c r="AQ62" s="137">
        <v>90</v>
      </c>
      <c r="AR62" s="137">
        <v>15</v>
      </c>
      <c r="AS62" s="137"/>
      <c r="AT62" s="137">
        <v>12</v>
      </c>
      <c r="AU62" s="137"/>
      <c r="AV62" s="138">
        <v>33.951999999999998</v>
      </c>
      <c r="AW62" s="138">
        <v>26.652000000000001</v>
      </c>
      <c r="AX62" s="138">
        <v>0.47099999999999997</v>
      </c>
      <c r="BB62" s="176"/>
      <c r="BC62" s="99"/>
      <c r="BD62" s="171"/>
      <c r="BE62" s="171"/>
      <c r="BF62" s="171"/>
      <c r="BG62" s="171"/>
      <c r="BH62" s="171"/>
      <c r="BI62" s="177"/>
      <c r="BJ62" s="177"/>
      <c r="BK62" s="177"/>
    </row>
    <row r="63" spans="27:76" ht="27.75" customHeight="1">
      <c r="AA63" s="98">
        <v>59</v>
      </c>
      <c r="AB63" s="136" t="s">
        <v>565</v>
      </c>
      <c r="AC63" s="136"/>
      <c r="AD63" s="98">
        <v>90</v>
      </c>
      <c r="AE63" s="98">
        <v>12</v>
      </c>
      <c r="AF63" s="98"/>
      <c r="AG63" s="98">
        <v>10</v>
      </c>
      <c r="AH63" s="98"/>
      <c r="AI63" s="126">
        <v>20.306000000000001</v>
      </c>
      <c r="AJ63" s="126">
        <v>15.94</v>
      </c>
      <c r="AK63" s="126">
        <v>0.35199999999999998</v>
      </c>
      <c r="AL63" s="99"/>
      <c r="AM63" s="99"/>
      <c r="AN63" s="98">
        <v>59</v>
      </c>
      <c r="AO63" s="136" t="s">
        <v>566</v>
      </c>
      <c r="AP63" s="98">
        <v>150</v>
      </c>
      <c r="AQ63" s="137">
        <v>90</v>
      </c>
      <c r="AR63" s="137">
        <v>16</v>
      </c>
      <c r="AS63" s="137"/>
      <c r="AT63" s="137">
        <v>12</v>
      </c>
      <c r="AU63" s="137"/>
      <c r="AV63" s="138">
        <v>36.027000000000001</v>
      </c>
      <c r="AW63" s="138">
        <v>28.280999999999999</v>
      </c>
      <c r="AX63" s="138">
        <v>0.47</v>
      </c>
      <c r="BB63" s="176"/>
      <c r="BC63" s="99"/>
      <c r="BD63" s="171"/>
      <c r="BE63" s="171"/>
      <c r="BF63" s="171"/>
      <c r="BG63" s="171"/>
      <c r="BH63" s="171"/>
      <c r="BI63" s="177"/>
      <c r="BJ63" s="177"/>
      <c r="BK63" s="177"/>
    </row>
    <row r="64" spans="27:76" ht="27.75" customHeight="1">
      <c r="AA64" s="98">
        <v>60</v>
      </c>
      <c r="AB64" s="136" t="s">
        <v>567</v>
      </c>
      <c r="AC64" s="136"/>
      <c r="AD64" s="98">
        <v>100</v>
      </c>
      <c r="AE64" s="98">
        <v>6</v>
      </c>
      <c r="AF64" s="98"/>
      <c r="AG64" s="98">
        <v>12</v>
      </c>
      <c r="AH64" s="98"/>
      <c r="AI64" s="126">
        <v>11.932</v>
      </c>
      <c r="AJ64" s="126">
        <v>9.3659999999999997</v>
      </c>
      <c r="AK64" s="126">
        <v>0.39300000000000002</v>
      </c>
      <c r="AL64" s="99"/>
      <c r="AM64" s="99"/>
      <c r="AN64" s="98">
        <v>60</v>
      </c>
      <c r="AO64" s="136" t="s">
        <v>568</v>
      </c>
      <c r="AP64" s="98">
        <v>160</v>
      </c>
      <c r="AQ64" s="137">
        <v>100</v>
      </c>
      <c r="AR64" s="137">
        <v>10</v>
      </c>
      <c r="AS64" s="137"/>
      <c r="AT64" s="137">
        <v>13</v>
      </c>
      <c r="AU64" s="137"/>
      <c r="AV64" s="138">
        <v>25.315000000000001</v>
      </c>
      <c r="AW64" s="138">
        <v>19.872</v>
      </c>
      <c r="AX64" s="138">
        <v>0.51200000000000001</v>
      </c>
      <c r="BB64" s="99"/>
      <c r="BC64" s="171"/>
      <c r="BD64" s="171"/>
      <c r="BE64" s="171"/>
      <c r="BF64" s="171"/>
      <c r="BG64" s="171"/>
      <c r="BH64" s="171"/>
      <c r="BI64" s="171"/>
      <c r="BJ64" s="171"/>
      <c r="BK64" s="171"/>
    </row>
    <row r="65" spans="27:63" ht="27.75" customHeight="1">
      <c r="AA65" s="98">
        <v>61</v>
      </c>
      <c r="AB65" s="136" t="s">
        <v>569</v>
      </c>
      <c r="AC65" s="136"/>
      <c r="AD65" s="98">
        <v>100</v>
      </c>
      <c r="AE65" s="98">
        <v>7</v>
      </c>
      <c r="AF65" s="98"/>
      <c r="AG65" s="98">
        <v>12</v>
      </c>
      <c r="AH65" s="98"/>
      <c r="AI65" s="126">
        <v>13.795999999999999</v>
      </c>
      <c r="AJ65" s="126">
        <v>10.83</v>
      </c>
      <c r="AK65" s="126">
        <v>0.39300000000000002</v>
      </c>
      <c r="AL65" s="99"/>
      <c r="AM65" s="99"/>
      <c r="AN65" s="98">
        <v>61</v>
      </c>
      <c r="AO65" s="136" t="s">
        <v>570</v>
      </c>
      <c r="AP65" s="98">
        <v>160</v>
      </c>
      <c r="AQ65" s="137">
        <v>100</v>
      </c>
      <c r="AR65" s="137">
        <v>12</v>
      </c>
      <c r="AS65" s="137"/>
      <c r="AT65" s="137">
        <v>13</v>
      </c>
      <c r="AU65" s="137"/>
      <c r="AV65" s="138">
        <v>30.053999999999998</v>
      </c>
      <c r="AW65" s="138">
        <v>23.591999999999999</v>
      </c>
      <c r="AX65" s="138">
        <v>0.51100000000000001</v>
      </c>
      <c r="BB65" s="99"/>
      <c r="BC65" s="171"/>
      <c r="BD65" s="171"/>
      <c r="BE65" s="171"/>
      <c r="BF65" s="171"/>
      <c r="BG65" s="171"/>
      <c r="BH65" s="171"/>
      <c r="BI65" s="171"/>
      <c r="BJ65" s="171"/>
      <c r="BK65" s="171"/>
    </row>
    <row r="66" spans="27:63" ht="27.75" customHeight="1">
      <c r="AA66" s="98">
        <v>62</v>
      </c>
      <c r="AB66" s="136" t="s">
        <v>571</v>
      </c>
      <c r="AC66" s="136"/>
      <c r="AD66" s="98">
        <v>100</v>
      </c>
      <c r="AE66" s="98">
        <v>8</v>
      </c>
      <c r="AF66" s="98"/>
      <c r="AG66" s="98">
        <v>12</v>
      </c>
      <c r="AH66" s="98"/>
      <c r="AI66" s="126">
        <v>15.638</v>
      </c>
      <c r="AJ66" s="126">
        <v>12.276</v>
      </c>
      <c r="AK66" s="126">
        <v>0.39300000000000002</v>
      </c>
      <c r="AL66" s="99"/>
      <c r="AM66" s="99"/>
      <c r="AN66" s="98">
        <v>62</v>
      </c>
      <c r="AO66" s="136" t="s">
        <v>572</v>
      </c>
      <c r="AP66" s="98">
        <v>160</v>
      </c>
      <c r="AQ66" s="137">
        <v>100</v>
      </c>
      <c r="AR66" s="137">
        <v>14</v>
      </c>
      <c r="AS66" s="137"/>
      <c r="AT66" s="137">
        <v>13</v>
      </c>
      <c r="AU66" s="137"/>
      <c r="AV66" s="138">
        <v>34.709000000000003</v>
      </c>
      <c r="AW66" s="138">
        <v>27.247</v>
      </c>
      <c r="AX66" s="138">
        <v>0.51</v>
      </c>
      <c r="BB66" s="99"/>
      <c r="BC66" s="171"/>
      <c r="BD66" s="171"/>
      <c r="BE66" s="171"/>
      <c r="BF66" s="171"/>
      <c r="BG66" s="171"/>
      <c r="BH66" s="171"/>
      <c r="BI66" s="171"/>
      <c r="BJ66" s="171"/>
      <c r="BK66" s="171"/>
    </row>
    <row r="67" spans="27:63" ht="27.75" customHeight="1">
      <c r="AA67" s="98">
        <v>63</v>
      </c>
      <c r="AB67" s="136" t="s">
        <v>573</v>
      </c>
      <c r="AC67" s="136"/>
      <c r="AD67" s="98">
        <v>100</v>
      </c>
      <c r="AE67" s="98">
        <v>9</v>
      </c>
      <c r="AF67" s="98"/>
      <c r="AG67" s="98">
        <v>12</v>
      </c>
      <c r="AH67" s="98"/>
      <c r="AI67" s="126">
        <v>17.462</v>
      </c>
      <c r="AJ67" s="126">
        <v>13.708</v>
      </c>
      <c r="AK67" s="126">
        <v>0.39200000000000002</v>
      </c>
      <c r="AL67" s="99"/>
      <c r="AM67" s="99"/>
      <c r="AN67" s="98">
        <v>63</v>
      </c>
      <c r="AO67" s="136" t="s">
        <v>574</v>
      </c>
      <c r="AP67" s="98">
        <v>160</v>
      </c>
      <c r="AQ67" s="137">
        <v>100</v>
      </c>
      <c r="AR67" s="137">
        <v>16</v>
      </c>
      <c r="AS67" s="137"/>
      <c r="AT67" s="137">
        <v>13</v>
      </c>
      <c r="AU67" s="137"/>
      <c r="AV67" s="138">
        <v>29.280999999999999</v>
      </c>
      <c r="AW67" s="138">
        <v>30.835000000000001</v>
      </c>
      <c r="AX67" s="138">
        <v>0.51</v>
      </c>
      <c r="BB67" s="99"/>
      <c r="BC67" s="171"/>
      <c r="BD67" s="171"/>
      <c r="BE67" s="171"/>
      <c r="BF67" s="171"/>
      <c r="BG67" s="171"/>
      <c r="BH67" s="171"/>
      <c r="BI67" s="171"/>
      <c r="BJ67" s="171"/>
      <c r="BK67" s="171"/>
    </row>
    <row r="68" spans="27:63" ht="27.75" customHeight="1">
      <c r="AA68" s="98">
        <v>64</v>
      </c>
      <c r="AB68" s="136" t="s">
        <v>575</v>
      </c>
      <c r="AC68" s="136"/>
      <c r="AD68" s="98">
        <v>100</v>
      </c>
      <c r="AE68" s="98">
        <v>10</v>
      </c>
      <c r="AF68" s="98"/>
      <c r="AG68" s="98">
        <v>12</v>
      </c>
      <c r="AH68" s="98"/>
      <c r="AI68" s="126">
        <v>19.260999999999999</v>
      </c>
      <c r="AJ68" s="126">
        <v>15.12</v>
      </c>
      <c r="AK68" s="126">
        <v>0.39200000000000002</v>
      </c>
      <c r="AL68" s="99"/>
      <c r="AM68" s="99"/>
      <c r="AN68" s="98">
        <v>64</v>
      </c>
      <c r="AO68" s="136" t="s">
        <v>576</v>
      </c>
      <c r="AP68" s="98">
        <v>180</v>
      </c>
      <c r="AQ68" s="137">
        <v>110</v>
      </c>
      <c r="AR68" s="137">
        <v>10</v>
      </c>
      <c r="AS68" s="137"/>
      <c r="AT68" s="137">
        <v>14</v>
      </c>
      <c r="AU68" s="137"/>
      <c r="AV68" s="138">
        <v>28.373000000000001</v>
      </c>
      <c r="AW68" s="138">
        <v>22.273</v>
      </c>
      <c r="AX68" s="138">
        <v>0.57099999999999995</v>
      </c>
    </row>
    <row r="69" spans="27:63" ht="27.75" customHeight="1">
      <c r="AA69" s="98">
        <v>65</v>
      </c>
      <c r="AB69" s="136" t="s">
        <v>577</v>
      </c>
      <c r="AC69" s="136"/>
      <c r="AD69" s="98">
        <v>100</v>
      </c>
      <c r="AE69" s="98">
        <v>12</v>
      </c>
      <c r="AF69" s="98"/>
      <c r="AG69" s="98">
        <v>12</v>
      </c>
      <c r="AH69" s="98"/>
      <c r="AI69" s="126">
        <v>22.8</v>
      </c>
      <c r="AJ69" s="126">
        <v>17.898</v>
      </c>
      <c r="AK69" s="126">
        <v>0.39100000000000001</v>
      </c>
      <c r="AL69" s="99"/>
      <c r="AM69" s="99"/>
      <c r="AN69" s="98">
        <v>65</v>
      </c>
      <c r="AO69" s="136" t="s">
        <v>578</v>
      </c>
      <c r="AP69" s="98">
        <v>180</v>
      </c>
      <c r="AQ69" s="137">
        <v>110</v>
      </c>
      <c r="AR69" s="137">
        <v>12</v>
      </c>
      <c r="AS69" s="137"/>
      <c r="AT69" s="137">
        <v>14</v>
      </c>
      <c r="AU69" s="137"/>
      <c r="AV69" s="138">
        <v>33.712000000000003</v>
      </c>
      <c r="AW69" s="138">
        <v>26.44</v>
      </c>
      <c r="AX69" s="138">
        <v>0.57099999999999995</v>
      </c>
    </row>
    <row r="70" spans="27:63" ht="27.75" customHeight="1">
      <c r="AA70" s="98">
        <v>66</v>
      </c>
      <c r="AB70" s="136" t="s">
        <v>579</v>
      </c>
      <c r="AC70" s="136"/>
      <c r="AD70" s="98">
        <v>100</v>
      </c>
      <c r="AE70" s="98">
        <v>14</v>
      </c>
      <c r="AF70" s="98"/>
      <c r="AG70" s="98">
        <v>12</v>
      </c>
      <c r="AH70" s="98"/>
      <c r="AI70" s="126">
        <v>25.256</v>
      </c>
      <c r="AJ70" s="126">
        <v>20.611000000000001</v>
      </c>
      <c r="AK70" s="126">
        <v>0.39100000000000001</v>
      </c>
      <c r="AL70" s="99"/>
      <c r="AM70" s="99"/>
      <c r="AN70" s="98">
        <v>66</v>
      </c>
      <c r="AO70" s="136" t="s">
        <v>580</v>
      </c>
      <c r="AP70" s="98">
        <v>180</v>
      </c>
      <c r="AQ70" s="137">
        <v>110</v>
      </c>
      <c r="AR70" s="137">
        <v>14</v>
      </c>
      <c r="AS70" s="137"/>
      <c r="AT70" s="137">
        <v>14</v>
      </c>
      <c r="AU70" s="137"/>
      <c r="AV70" s="138">
        <v>38.966999999999999</v>
      </c>
      <c r="AW70" s="138">
        <v>30.588999999999999</v>
      </c>
      <c r="AX70" s="138">
        <v>0.56999999999999995</v>
      </c>
    </row>
    <row r="71" spans="27:63" ht="27.75" customHeight="1">
      <c r="AA71" s="98">
        <v>67</v>
      </c>
      <c r="AB71" s="136" t="s">
        <v>581</v>
      </c>
      <c r="AC71" s="136"/>
      <c r="AD71" s="98">
        <v>100</v>
      </c>
      <c r="AE71" s="98">
        <v>16</v>
      </c>
      <c r="AF71" s="98"/>
      <c r="AG71" s="98">
        <v>12</v>
      </c>
      <c r="AH71" s="98"/>
      <c r="AI71" s="126">
        <v>29.626999999999999</v>
      </c>
      <c r="AJ71" s="126">
        <v>23.257000000000001</v>
      </c>
      <c r="AK71" s="126">
        <v>0.39</v>
      </c>
      <c r="AL71" s="99"/>
      <c r="AM71" s="99"/>
      <c r="AN71" s="98">
        <v>67</v>
      </c>
      <c r="AO71" s="136" t="s">
        <v>582</v>
      </c>
      <c r="AP71" s="98">
        <v>180</v>
      </c>
      <c r="AQ71" s="137">
        <v>110</v>
      </c>
      <c r="AR71" s="137">
        <v>16</v>
      </c>
      <c r="AS71" s="137"/>
      <c r="AT71" s="137">
        <v>14</v>
      </c>
      <c r="AU71" s="137"/>
      <c r="AV71" s="138">
        <v>44.139000000000003</v>
      </c>
      <c r="AW71" s="138">
        <v>34.649000000000001</v>
      </c>
      <c r="AX71" s="138">
        <v>0.56899999999999995</v>
      </c>
    </row>
    <row r="72" spans="27:63" ht="27.75" customHeight="1">
      <c r="AA72" s="98">
        <v>68</v>
      </c>
      <c r="AB72" s="136" t="s">
        <v>583</v>
      </c>
      <c r="AC72" s="136"/>
      <c r="AD72" s="98">
        <v>110</v>
      </c>
      <c r="AE72" s="98">
        <v>7</v>
      </c>
      <c r="AF72" s="98"/>
      <c r="AG72" s="98">
        <v>12</v>
      </c>
      <c r="AH72" s="98"/>
      <c r="AI72" s="126">
        <v>15.196</v>
      </c>
      <c r="AJ72" s="126">
        <v>11.928000000000001</v>
      </c>
      <c r="AK72" s="126">
        <v>0.433</v>
      </c>
      <c r="AL72" s="99"/>
      <c r="AM72" s="99"/>
      <c r="AN72" s="98">
        <v>68</v>
      </c>
      <c r="AO72" s="136" t="s">
        <v>584</v>
      </c>
      <c r="AP72" s="98">
        <v>200</v>
      </c>
      <c r="AQ72" s="137">
        <v>125</v>
      </c>
      <c r="AR72" s="137">
        <v>12</v>
      </c>
      <c r="AS72" s="137"/>
      <c r="AT72" s="137">
        <v>14</v>
      </c>
      <c r="AU72" s="137"/>
      <c r="AV72" s="138">
        <v>37.911999999999999</v>
      </c>
      <c r="AW72" s="138">
        <v>29.760999999999999</v>
      </c>
      <c r="AX72" s="138">
        <v>0.64100000000000001</v>
      </c>
    </row>
    <row r="73" spans="27:63" ht="19.5" customHeight="1">
      <c r="AA73" s="98">
        <v>69</v>
      </c>
      <c r="AB73" s="136" t="s">
        <v>585</v>
      </c>
      <c r="AC73" s="136"/>
      <c r="AD73" s="98">
        <v>110</v>
      </c>
      <c r="AE73" s="98">
        <v>8</v>
      </c>
      <c r="AF73" s="98"/>
      <c r="AG73" s="98">
        <v>12</v>
      </c>
      <c r="AH73" s="98"/>
      <c r="AI73" s="126">
        <v>17.238</v>
      </c>
      <c r="AJ73" s="126">
        <v>13.535</v>
      </c>
      <c r="AK73" s="126">
        <v>0.433</v>
      </c>
      <c r="AL73" s="99"/>
      <c r="AM73" s="99"/>
      <c r="AN73" s="98">
        <v>69</v>
      </c>
      <c r="AO73" s="136" t="s">
        <v>586</v>
      </c>
      <c r="AP73" s="98">
        <v>200</v>
      </c>
      <c r="AQ73" s="137">
        <v>125</v>
      </c>
      <c r="AR73" s="137">
        <v>14</v>
      </c>
      <c r="AS73" s="137"/>
      <c r="AT73" s="137">
        <v>14</v>
      </c>
      <c r="AU73" s="137"/>
      <c r="AV73" s="138">
        <v>43.686999999999998</v>
      </c>
      <c r="AW73" s="138">
        <v>34.436</v>
      </c>
      <c r="AX73" s="138">
        <v>0.64</v>
      </c>
    </row>
    <row r="74" spans="27:63" ht="19.5" customHeight="1">
      <c r="AA74" s="98">
        <v>70</v>
      </c>
      <c r="AB74" s="136" t="s">
        <v>587</v>
      </c>
      <c r="AC74" s="136"/>
      <c r="AD74" s="98">
        <v>110</v>
      </c>
      <c r="AE74" s="98">
        <v>10</v>
      </c>
      <c r="AF74" s="98"/>
      <c r="AG74" s="98">
        <v>12</v>
      </c>
      <c r="AH74" s="98"/>
      <c r="AI74" s="126">
        <v>21.260999999999999</v>
      </c>
      <c r="AJ74" s="126">
        <v>16.690000000000001</v>
      </c>
      <c r="AK74" s="126">
        <v>0.432</v>
      </c>
      <c r="AL74" s="99"/>
      <c r="AM74" s="99"/>
      <c r="AN74" s="98">
        <v>70</v>
      </c>
      <c r="AO74" s="136" t="s">
        <v>588</v>
      </c>
      <c r="AP74" s="98">
        <v>200</v>
      </c>
      <c r="AQ74" s="137">
        <v>125</v>
      </c>
      <c r="AR74" s="137">
        <v>16</v>
      </c>
      <c r="AS74" s="137"/>
      <c r="AT74" s="137">
        <v>14</v>
      </c>
      <c r="AU74" s="137"/>
      <c r="AV74" s="138">
        <v>49.738999999999997</v>
      </c>
      <c r="AW74" s="138">
        <v>39.045000000000002</v>
      </c>
      <c r="AX74" s="138">
        <v>0.63900000000000001</v>
      </c>
    </row>
    <row r="75" spans="27:63" ht="19.5" customHeight="1">
      <c r="AA75" s="98">
        <v>71</v>
      </c>
      <c r="AB75" s="136" t="s">
        <v>589</v>
      </c>
      <c r="AC75" s="136"/>
      <c r="AD75" s="98">
        <v>110</v>
      </c>
      <c r="AE75" s="98">
        <v>12</v>
      </c>
      <c r="AF75" s="98"/>
      <c r="AG75" s="98">
        <v>12</v>
      </c>
      <c r="AH75" s="98"/>
      <c r="AI75" s="126">
        <v>25.2</v>
      </c>
      <c r="AJ75" s="126">
        <v>19.782</v>
      </c>
      <c r="AK75" s="126">
        <v>0.43099999999999999</v>
      </c>
      <c r="AL75" s="99"/>
      <c r="AM75" s="99"/>
      <c r="AN75" s="98">
        <v>71</v>
      </c>
      <c r="AO75" s="136" t="s">
        <v>590</v>
      </c>
      <c r="AP75" s="98">
        <v>200</v>
      </c>
      <c r="AQ75" s="137">
        <v>125</v>
      </c>
      <c r="AR75" s="137">
        <v>18</v>
      </c>
      <c r="AS75" s="137"/>
      <c r="AT75" s="137">
        <v>14</v>
      </c>
      <c r="AU75" s="137"/>
      <c r="AV75" s="138">
        <v>55.526000000000003</v>
      </c>
      <c r="AW75" s="138">
        <v>43.588000000000001</v>
      </c>
      <c r="AX75" s="138">
        <v>0.63900000000000001</v>
      </c>
    </row>
    <row r="76" spans="27:63" ht="19.5" customHeight="1">
      <c r="AA76" s="98">
        <v>72</v>
      </c>
      <c r="AB76" s="136" t="s">
        <v>591</v>
      </c>
      <c r="AC76" s="136"/>
      <c r="AD76" s="98">
        <v>110</v>
      </c>
      <c r="AE76" s="98">
        <v>14</v>
      </c>
      <c r="AF76" s="98"/>
      <c r="AG76" s="98">
        <v>12</v>
      </c>
      <c r="AH76" s="98"/>
      <c r="AI76" s="126">
        <v>29.056000000000001</v>
      </c>
      <c r="AJ76" s="126">
        <v>22.809000000000001</v>
      </c>
      <c r="AK76" s="126">
        <v>0.43099999999999999</v>
      </c>
      <c r="AL76" s="99"/>
      <c r="AM76" s="99"/>
      <c r="AO76" s="178"/>
    </row>
    <row r="77" spans="27:63" ht="19.5" customHeight="1">
      <c r="AA77" s="98">
        <v>73</v>
      </c>
      <c r="AB77" s="136" t="s">
        <v>592</v>
      </c>
      <c r="AC77" s="136"/>
      <c r="AD77" s="98">
        <v>125</v>
      </c>
      <c r="AE77" s="98">
        <v>8</v>
      </c>
      <c r="AF77" s="98"/>
      <c r="AG77" s="98">
        <v>14</v>
      </c>
      <c r="AH77" s="98"/>
      <c r="AI77" s="126">
        <v>19.75</v>
      </c>
      <c r="AJ77" s="126">
        <v>15.504</v>
      </c>
      <c r="AK77" s="126">
        <v>0.49199999999999999</v>
      </c>
      <c r="AL77" s="99"/>
      <c r="AM77" s="99"/>
      <c r="AO77" s="178"/>
    </row>
    <row r="78" spans="27:63" ht="19.5" customHeight="1">
      <c r="AA78" s="98">
        <v>74</v>
      </c>
      <c r="AB78" s="136" t="s">
        <v>593</v>
      </c>
      <c r="AC78" s="136"/>
      <c r="AD78" s="98">
        <v>125</v>
      </c>
      <c r="AE78" s="98">
        <v>10</v>
      </c>
      <c r="AF78" s="98"/>
      <c r="AG78" s="98">
        <v>14</v>
      </c>
      <c r="AH78" s="98"/>
      <c r="AI78" s="126">
        <v>24.373000000000001</v>
      </c>
      <c r="AJ78" s="126">
        <v>19.132999999999999</v>
      </c>
      <c r="AK78" s="126">
        <v>0.49099999999999999</v>
      </c>
      <c r="AL78" s="99"/>
      <c r="AM78" s="99"/>
      <c r="AO78" s="178"/>
    </row>
    <row r="79" spans="27:63" ht="19.5" customHeight="1">
      <c r="AA79" s="98">
        <v>75</v>
      </c>
      <c r="AB79" s="136" t="s">
        <v>594</v>
      </c>
      <c r="AC79" s="136"/>
      <c r="AD79" s="98">
        <v>125</v>
      </c>
      <c r="AE79" s="98">
        <v>12</v>
      </c>
      <c r="AF79" s="98"/>
      <c r="AG79" s="98">
        <v>14</v>
      </c>
      <c r="AH79" s="98"/>
      <c r="AI79" s="126">
        <v>28.911999999999999</v>
      </c>
      <c r="AJ79" s="126">
        <v>22.696000000000002</v>
      </c>
      <c r="AK79" s="126">
        <v>0.49099999999999999</v>
      </c>
      <c r="AL79" s="99"/>
      <c r="AM79" s="99"/>
      <c r="AO79" s="178"/>
    </row>
    <row r="80" spans="27:63" ht="19.5" customHeight="1">
      <c r="AA80" s="98">
        <v>76</v>
      </c>
      <c r="AB80" s="136" t="s">
        <v>595</v>
      </c>
      <c r="AC80" s="136"/>
      <c r="AD80" s="98">
        <v>125</v>
      </c>
      <c r="AE80" s="98">
        <v>14</v>
      </c>
      <c r="AF80" s="98"/>
      <c r="AG80" s="98">
        <v>14</v>
      </c>
      <c r="AH80" s="98"/>
      <c r="AI80" s="126">
        <v>33.366999999999997</v>
      </c>
      <c r="AJ80" s="126">
        <v>26.193000000000001</v>
      </c>
      <c r="AK80" s="126">
        <v>0.49</v>
      </c>
      <c r="AL80" s="99"/>
      <c r="AM80" s="99"/>
      <c r="AO80" s="178"/>
    </row>
    <row r="81" spans="27:41" ht="19.5" customHeight="1">
      <c r="AA81" s="98">
        <v>77</v>
      </c>
      <c r="AB81" s="136" t="s">
        <v>596</v>
      </c>
      <c r="AC81" s="136"/>
      <c r="AD81" s="98">
        <v>125</v>
      </c>
      <c r="AE81" s="98">
        <v>16</v>
      </c>
      <c r="AF81" s="98"/>
      <c r="AG81" s="98">
        <v>14</v>
      </c>
      <c r="AH81" s="98"/>
      <c r="AI81" s="126">
        <v>37.738999999999997</v>
      </c>
      <c r="AJ81" s="126">
        <v>29.625</v>
      </c>
      <c r="AK81" s="126">
        <v>0.48899999999999999</v>
      </c>
      <c r="AL81" s="99"/>
      <c r="AM81" s="99"/>
      <c r="AO81" s="178"/>
    </row>
    <row r="82" spans="27:41" ht="19.5" customHeight="1">
      <c r="AA82" s="98">
        <v>78</v>
      </c>
      <c r="AB82" s="136" t="s">
        <v>597</v>
      </c>
      <c r="AC82" s="136"/>
      <c r="AD82" s="98">
        <v>140</v>
      </c>
      <c r="AE82" s="98">
        <v>10</v>
      </c>
      <c r="AF82" s="98"/>
      <c r="AG82" s="98">
        <v>14</v>
      </c>
      <c r="AH82" s="98"/>
      <c r="AI82" s="126">
        <v>27.373000000000001</v>
      </c>
      <c r="AJ82" s="126">
        <v>21.488</v>
      </c>
      <c r="AK82" s="126">
        <v>0.55100000000000005</v>
      </c>
      <c r="AL82" s="99"/>
      <c r="AM82" s="99"/>
      <c r="AO82" s="178"/>
    </row>
    <row r="83" spans="27:41" ht="19.5" customHeight="1">
      <c r="AA83" s="98">
        <v>79</v>
      </c>
      <c r="AB83" s="136" t="s">
        <v>598</v>
      </c>
      <c r="AC83" s="136"/>
      <c r="AD83" s="98">
        <v>140</v>
      </c>
      <c r="AE83" s="98">
        <v>12</v>
      </c>
      <c r="AF83" s="98"/>
      <c r="AG83" s="98">
        <v>14</v>
      </c>
      <c r="AH83" s="98"/>
      <c r="AI83" s="126">
        <v>32.512</v>
      </c>
      <c r="AJ83" s="126">
        <v>25.521999999999998</v>
      </c>
      <c r="AK83" s="126">
        <v>0.55100000000000005</v>
      </c>
      <c r="AL83" s="99"/>
      <c r="AM83" s="99"/>
    </row>
    <row r="84" spans="27:41" ht="19.5" customHeight="1">
      <c r="AA84" s="98">
        <v>80</v>
      </c>
      <c r="AB84" s="136" t="s">
        <v>599</v>
      </c>
      <c r="AC84" s="136"/>
      <c r="AD84" s="98">
        <v>140</v>
      </c>
      <c r="AE84" s="98">
        <v>14</v>
      </c>
      <c r="AF84" s="98"/>
      <c r="AG84" s="98">
        <v>14</v>
      </c>
      <c r="AH84" s="98"/>
      <c r="AI84" s="126">
        <v>37.567</v>
      </c>
      <c r="AJ84" s="126">
        <v>29.49</v>
      </c>
      <c r="AK84" s="126">
        <v>0.55000000000000004</v>
      </c>
      <c r="AL84" s="99"/>
      <c r="AM84" s="99"/>
    </row>
    <row r="85" spans="27:41" ht="19.5" customHeight="1">
      <c r="AA85" s="98">
        <v>81</v>
      </c>
      <c r="AB85" s="136" t="s">
        <v>600</v>
      </c>
      <c r="AC85" s="136"/>
      <c r="AD85" s="98">
        <v>140</v>
      </c>
      <c r="AE85" s="98">
        <v>16</v>
      </c>
      <c r="AF85" s="98"/>
      <c r="AG85" s="98">
        <v>14</v>
      </c>
      <c r="AH85" s="98"/>
      <c r="AI85" s="126">
        <v>42.539000000000001</v>
      </c>
      <c r="AJ85" s="126">
        <v>33.393000000000001</v>
      </c>
      <c r="AK85" s="126">
        <v>0.54900000000000004</v>
      </c>
      <c r="AL85" s="99"/>
      <c r="AM85" s="99"/>
    </row>
    <row r="86" spans="27:41" ht="19.5" customHeight="1">
      <c r="AA86" s="98">
        <v>82</v>
      </c>
      <c r="AB86" s="136" t="s">
        <v>601</v>
      </c>
      <c r="AC86" s="136"/>
      <c r="AD86" s="98">
        <v>150</v>
      </c>
      <c r="AE86" s="98">
        <v>8</v>
      </c>
      <c r="AF86" s="98"/>
      <c r="AG86" s="98">
        <v>14</v>
      </c>
      <c r="AH86" s="98"/>
      <c r="AI86" s="126">
        <v>23.75</v>
      </c>
      <c r="AJ86" s="126">
        <v>18.643999999999998</v>
      </c>
      <c r="AK86" s="126">
        <v>0.59199999999999997</v>
      </c>
      <c r="AL86" s="99"/>
      <c r="AM86" s="99"/>
    </row>
    <row r="87" spans="27:41" ht="19.5" customHeight="1">
      <c r="AA87" s="98">
        <v>83</v>
      </c>
      <c r="AB87" s="136" t="s">
        <v>602</v>
      </c>
      <c r="AC87" s="136"/>
      <c r="AD87" s="98">
        <v>150</v>
      </c>
      <c r="AE87" s="98">
        <v>10</v>
      </c>
      <c r="AF87" s="98"/>
      <c r="AG87" s="98">
        <v>14</v>
      </c>
      <c r="AH87" s="98"/>
      <c r="AI87" s="126">
        <v>29.373000000000001</v>
      </c>
      <c r="AJ87" s="126">
        <v>23.058</v>
      </c>
      <c r="AK87" s="126">
        <v>0.59099999999999997</v>
      </c>
      <c r="AL87" s="99"/>
      <c r="AM87" s="99"/>
    </row>
    <row r="88" spans="27:41" ht="19.5" customHeight="1">
      <c r="AA88" s="98">
        <v>84</v>
      </c>
      <c r="AB88" s="136" t="s">
        <v>603</v>
      </c>
      <c r="AC88" s="136"/>
      <c r="AD88" s="98">
        <v>150</v>
      </c>
      <c r="AE88" s="98">
        <v>12</v>
      </c>
      <c r="AF88" s="98"/>
      <c r="AG88" s="98">
        <v>14</v>
      </c>
      <c r="AH88" s="98"/>
      <c r="AI88" s="126">
        <v>34.911999999999999</v>
      </c>
      <c r="AJ88" s="126">
        <v>27.405999999999999</v>
      </c>
      <c r="AK88" s="126">
        <v>0.59099999999999997</v>
      </c>
      <c r="AL88" s="99"/>
      <c r="AM88" s="99"/>
    </row>
    <row r="89" spans="27:41" ht="19.5" customHeight="1">
      <c r="AA89" s="98">
        <v>85</v>
      </c>
      <c r="AB89" s="136" t="s">
        <v>604</v>
      </c>
      <c r="AC89" s="136"/>
      <c r="AD89" s="98">
        <v>150</v>
      </c>
      <c r="AE89" s="98">
        <v>14</v>
      </c>
      <c r="AF89" s="98"/>
      <c r="AG89" s="98">
        <v>14</v>
      </c>
      <c r="AH89" s="98"/>
      <c r="AI89" s="126">
        <v>40.366999999999997</v>
      </c>
      <c r="AJ89" s="126">
        <v>31.687999999999999</v>
      </c>
      <c r="AK89" s="126">
        <v>0.59</v>
      </c>
      <c r="AL89" s="99"/>
      <c r="AM89" s="99"/>
    </row>
    <row r="90" spans="27:41" ht="19.5" customHeight="1">
      <c r="AA90" s="98">
        <v>86</v>
      </c>
      <c r="AB90" s="136" t="s">
        <v>605</v>
      </c>
      <c r="AC90" s="136"/>
      <c r="AD90" s="98">
        <v>150</v>
      </c>
      <c r="AE90" s="98">
        <v>15</v>
      </c>
      <c r="AF90" s="98"/>
      <c r="AG90" s="98">
        <v>14</v>
      </c>
      <c r="AH90" s="98"/>
      <c r="AI90" s="126">
        <v>43.063000000000002</v>
      </c>
      <c r="AJ90" s="126">
        <v>33.804000000000002</v>
      </c>
      <c r="AK90" s="126">
        <v>0.59</v>
      </c>
      <c r="AL90" s="99"/>
      <c r="AM90" s="99"/>
    </row>
    <row r="91" spans="27:41" ht="19.5" customHeight="1">
      <c r="AA91" s="98">
        <v>87</v>
      </c>
      <c r="AB91" s="136" t="s">
        <v>606</v>
      </c>
      <c r="AC91" s="136"/>
      <c r="AD91" s="98">
        <v>150</v>
      </c>
      <c r="AE91" s="98">
        <v>16</v>
      </c>
      <c r="AF91" s="98"/>
      <c r="AG91" s="98">
        <v>14</v>
      </c>
      <c r="AH91" s="98"/>
      <c r="AI91" s="126">
        <v>45.738999999999997</v>
      </c>
      <c r="AJ91" s="126">
        <v>35.905000000000001</v>
      </c>
      <c r="AK91" s="126">
        <v>0.58899999999999997</v>
      </c>
      <c r="AL91" s="99"/>
      <c r="AM91" s="99"/>
    </row>
    <row r="92" spans="27:41" ht="19.5" customHeight="1">
      <c r="AA92" s="98">
        <v>88</v>
      </c>
      <c r="AB92" s="136" t="s">
        <v>607</v>
      </c>
      <c r="AC92" s="136"/>
      <c r="AD92" s="98">
        <v>160</v>
      </c>
      <c r="AE92" s="98">
        <v>10</v>
      </c>
      <c r="AF92" s="98"/>
      <c r="AG92" s="98">
        <v>16</v>
      </c>
      <c r="AH92" s="98"/>
      <c r="AI92" s="126">
        <v>31.501999999999999</v>
      </c>
      <c r="AJ92" s="126">
        <v>24.728999999999999</v>
      </c>
      <c r="AK92" s="126">
        <v>0.63</v>
      </c>
      <c r="AL92" s="99"/>
      <c r="AM92" s="99"/>
    </row>
    <row r="93" spans="27:41" ht="19.5" customHeight="1">
      <c r="AA93" s="98">
        <v>89</v>
      </c>
      <c r="AB93" s="136" t="s">
        <v>608</v>
      </c>
      <c r="AC93" s="136"/>
      <c r="AD93" s="98">
        <v>160</v>
      </c>
      <c r="AE93" s="98">
        <v>12</v>
      </c>
      <c r="AF93" s="98"/>
      <c r="AG93" s="98">
        <v>16</v>
      </c>
      <c r="AH93" s="98"/>
      <c r="AI93" s="126">
        <v>37.441000000000003</v>
      </c>
      <c r="AJ93" s="126">
        <v>29.390999999999998</v>
      </c>
      <c r="AK93" s="126">
        <v>0.63</v>
      </c>
      <c r="AL93" s="99"/>
      <c r="AM93" s="99"/>
    </row>
    <row r="94" spans="27:41" ht="19.5" customHeight="1">
      <c r="AA94" s="98">
        <v>90</v>
      </c>
      <c r="AB94" s="136" t="s">
        <v>609</v>
      </c>
      <c r="AC94" s="136"/>
      <c r="AD94" s="98">
        <v>160</v>
      </c>
      <c r="AE94" s="98">
        <v>14</v>
      </c>
      <c r="AF94" s="98"/>
      <c r="AG94" s="98">
        <v>16</v>
      </c>
      <c r="AH94" s="98"/>
      <c r="AI94" s="126">
        <v>43.295999999999999</v>
      </c>
      <c r="AJ94" s="126">
        <v>33.987000000000002</v>
      </c>
      <c r="AK94" s="126">
        <v>0.629</v>
      </c>
      <c r="AL94" s="99"/>
      <c r="AM94" s="99"/>
    </row>
    <row r="95" spans="27:41" ht="19.5" customHeight="1">
      <c r="AA95" s="98">
        <v>91</v>
      </c>
      <c r="AB95" s="136" t="s">
        <v>610</v>
      </c>
      <c r="AC95" s="136"/>
      <c r="AD95" s="98">
        <v>160</v>
      </c>
      <c r="AE95" s="98">
        <v>16</v>
      </c>
      <c r="AF95" s="98"/>
      <c r="AG95" s="98">
        <v>16</v>
      </c>
      <c r="AH95" s="98"/>
      <c r="AI95" s="126">
        <v>49.067</v>
      </c>
      <c r="AJ95" s="126">
        <v>38.518000000000001</v>
      </c>
      <c r="AK95" s="126">
        <v>0.629</v>
      </c>
      <c r="AL95" s="99"/>
      <c r="AM95" s="99"/>
    </row>
    <row r="96" spans="27:41" ht="19.5" customHeight="1">
      <c r="AA96" s="98">
        <v>92</v>
      </c>
      <c r="AB96" s="136" t="s">
        <v>611</v>
      </c>
      <c r="AC96" s="136"/>
      <c r="AD96" s="98">
        <v>180</v>
      </c>
      <c r="AE96" s="98">
        <v>12</v>
      </c>
      <c r="AF96" s="98"/>
      <c r="AG96" s="98">
        <v>16</v>
      </c>
      <c r="AH96" s="98"/>
      <c r="AI96" s="126">
        <v>42.241</v>
      </c>
      <c r="AJ96" s="126">
        <v>33.158999999999999</v>
      </c>
      <c r="AK96" s="126">
        <v>0.71</v>
      </c>
      <c r="AL96" s="99"/>
      <c r="AM96" s="99"/>
    </row>
    <row r="97" spans="27:39" ht="19.5" customHeight="1">
      <c r="AA97" s="98">
        <v>93</v>
      </c>
      <c r="AB97" s="136" t="s">
        <v>612</v>
      </c>
      <c r="AC97" s="136"/>
      <c r="AD97" s="98">
        <v>180</v>
      </c>
      <c r="AE97" s="98">
        <v>14</v>
      </c>
      <c r="AF97" s="98"/>
      <c r="AG97" s="98">
        <v>16</v>
      </c>
      <c r="AH97" s="98"/>
      <c r="AI97" s="126">
        <v>48.896000000000001</v>
      </c>
      <c r="AJ97" s="126">
        <v>38.383000000000003</v>
      </c>
      <c r="AK97" s="126">
        <v>0.70899999999999996</v>
      </c>
      <c r="AL97" s="99"/>
      <c r="AM97" s="99"/>
    </row>
    <row r="98" spans="27:39" ht="19.5" customHeight="1">
      <c r="AA98" s="98">
        <v>94</v>
      </c>
      <c r="AB98" s="136" t="s">
        <v>613</v>
      </c>
      <c r="AC98" s="136"/>
      <c r="AD98" s="98">
        <v>180</v>
      </c>
      <c r="AE98" s="98">
        <v>16</v>
      </c>
      <c r="AF98" s="98"/>
      <c r="AG98" s="98">
        <v>16</v>
      </c>
      <c r="AH98" s="98"/>
      <c r="AI98" s="126">
        <v>55.466999999999999</v>
      </c>
      <c r="AJ98" s="126">
        <v>43.542000000000002</v>
      </c>
      <c r="AK98" s="126">
        <v>0.70899999999999996</v>
      </c>
      <c r="AL98" s="99"/>
      <c r="AM98" s="99"/>
    </row>
    <row r="99" spans="27:39" ht="19.5" customHeight="1">
      <c r="AA99" s="98">
        <v>95</v>
      </c>
      <c r="AB99" s="136" t="s">
        <v>614</v>
      </c>
      <c r="AC99" s="136"/>
      <c r="AD99" s="98">
        <v>180</v>
      </c>
      <c r="AE99" s="98">
        <v>18</v>
      </c>
      <c r="AF99" s="98"/>
      <c r="AG99" s="98">
        <v>16</v>
      </c>
      <c r="AH99" s="98"/>
      <c r="AI99" s="126">
        <v>61.064999999999998</v>
      </c>
      <c r="AJ99" s="126">
        <v>48.634</v>
      </c>
      <c r="AK99" s="126">
        <v>0.70799999999999996</v>
      </c>
      <c r="AL99" s="99"/>
      <c r="AM99" s="99"/>
    </row>
    <row r="100" spans="27:39" ht="19.5" customHeight="1">
      <c r="AA100" s="98">
        <v>96</v>
      </c>
      <c r="AB100" s="136" t="s">
        <v>615</v>
      </c>
      <c r="AC100" s="136"/>
      <c r="AD100" s="98">
        <v>200</v>
      </c>
      <c r="AE100" s="98">
        <v>14</v>
      </c>
      <c r="AF100" s="98"/>
      <c r="AG100" s="98">
        <v>18</v>
      </c>
      <c r="AH100" s="98"/>
      <c r="AI100" s="126">
        <v>54.642000000000003</v>
      </c>
      <c r="AJ100" s="126">
        <v>42.893999999999998</v>
      </c>
      <c r="AK100" s="126">
        <v>0.78800000000000003</v>
      </c>
      <c r="AL100" s="99"/>
      <c r="AM100" s="99"/>
    </row>
    <row r="101" spans="27:39" ht="19.5" customHeight="1">
      <c r="AA101" s="98">
        <v>97</v>
      </c>
      <c r="AB101" s="136" t="s">
        <v>616</v>
      </c>
      <c r="AC101" s="136"/>
      <c r="AD101" s="98">
        <v>200</v>
      </c>
      <c r="AE101" s="98">
        <v>16</v>
      </c>
      <c r="AF101" s="98"/>
      <c r="AG101" s="98">
        <v>18</v>
      </c>
      <c r="AH101" s="98"/>
      <c r="AI101" s="126">
        <v>62.012999999999998</v>
      </c>
      <c r="AJ101" s="126">
        <v>48.68</v>
      </c>
      <c r="AK101" s="126">
        <v>0.78800000000000003</v>
      </c>
      <c r="AL101" s="99"/>
      <c r="AM101" s="99"/>
    </row>
    <row r="102" spans="27:39" ht="19.5" customHeight="1">
      <c r="AA102" s="98">
        <v>98</v>
      </c>
      <c r="AB102" s="136" t="s">
        <v>617</v>
      </c>
      <c r="AC102" s="136"/>
      <c r="AD102" s="98">
        <v>200</v>
      </c>
      <c r="AE102" s="98">
        <v>18</v>
      </c>
      <c r="AF102" s="98"/>
      <c r="AG102" s="98">
        <v>18</v>
      </c>
      <c r="AH102" s="98"/>
      <c r="AI102" s="126">
        <v>69.301000000000002</v>
      </c>
      <c r="AJ102" s="126">
        <v>54.401000000000003</v>
      </c>
      <c r="AK102" s="126">
        <v>0.78700000000000003</v>
      </c>
      <c r="AL102" s="99"/>
      <c r="AM102" s="99"/>
    </row>
    <row r="103" spans="27:39" ht="19.5" customHeight="1">
      <c r="AA103" s="98">
        <v>99</v>
      </c>
      <c r="AB103" s="136" t="s">
        <v>618</v>
      </c>
      <c r="AC103" s="136"/>
      <c r="AD103" s="98">
        <v>200</v>
      </c>
      <c r="AE103" s="98">
        <v>20</v>
      </c>
      <c r="AF103" s="98"/>
      <c r="AG103" s="98">
        <v>18</v>
      </c>
      <c r="AH103" s="98"/>
      <c r="AI103" s="126">
        <v>76.504999999999995</v>
      </c>
      <c r="AJ103" s="126">
        <v>60.055999999999997</v>
      </c>
      <c r="AK103" s="126">
        <v>0.78700000000000003</v>
      </c>
      <c r="AL103" s="99"/>
      <c r="AM103" s="99"/>
    </row>
    <row r="104" spans="27:39" ht="19.5" customHeight="1">
      <c r="AA104" s="98">
        <v>100</v>
      </c>
      <c r="AB104" s="136" t="s">
        <v>619</v>
      </c>
      <c r="AC104" s="136"/>
      <c r="AD104" s="98">
        <v>200</v>
      </c>
      <c r="AE104" s="98">
        <v>24</v>
      </c>
      <c r="AF104" s="98"/>
      <c r="AG104" s="98">
        <v>18</v>
      </c>
      <c r="AH104" s="98"/>
      <c r="AI104" s="126">
        <v>90.661000000000001</v>
      </c>
      <c r="AJ104" s="126">
        <v>71.168000000000006</v>
      </c>
      <c r="AK104" s="126">
        <v>0.78500000000000003</v>
      </c>
      <c r="AL104" s="99"/>
      <c r="AM104" s="99"/>
    </row>
    <row r="105" spans="27:39" ht="19.5" customHeight="1">
      <c r="AA105" s="98">
        <v>101</v>
      </c>
      <c r="AB105" s="136" t="s">
        <v>620</v>
      </c>
      <c r="AC105" s="136"/>
      <c r="AD105" s="98">
        <v>220</v>
      </c>
      <c r="AE105" s="98">
        <v>16</v>
      </c>
      <c r="AF105" s="98"/>
      <c r="AG105" s="98">
        <v>21</v>
      </c>
      <c r="AH105" s="98"/>
      <c r="AI105" s="126">
        <v>68.664000000000001</v>
      </c>
      <c r="AJ105" s="126">
        <v>53.901000000000003</v>
      </c>
      <c r="AK105" s="126">
        <v>0.86599999999999999</v>
      </c>
      <c r="AL105" s="99"/>
      <c r="AM105" s="99"/>
    </row>
    <row r="106" spans="27:39" ht="19.5" customHeight="1">
      <c r="AA106" s="98">
        <v>102</v>
      </c>
      <c r="AB106" s="136" t="s">
        <v>621</v>
      </c>
      <c r="AC106" s="136"/>
      <c r="AD106" s="98">
        <v>220</v>
      </c>
      <c r="AE106" s="98">
        <v>18</v>
      </c>
      <c r="AF106" s="98"/>
      <c r="AG106" s="98">
        <v>21</v>
      </c>
      <c r="AH106" s="98"/>
      <c r="AI106" s="126">
        <v>76.751999999999995</v>
      </c>
      <c r="AJ106" s="126">
        <v>60.25</v>
      </c>
      <c r="AK106" s="126">
        <v>0.86599999999999999</v>
      </c>
      <c r="AL106" s="99"/>
      <c r="AM106" s="99"/>
    </row>
    <row r="107" spans="27:39" ht="19.5" customHeight="1">
      <c r="AA107" s="98">
        <v>103</v>
      </c>
      <c r="AB107" s="136" t="s">
        <v>622</v>
      </c>
      <c r="AC107" s="136"/>
      <c r="AD107" s="98">
        <v>220</v>
      </c>
      <c r="AE107" s="98">
        <v>20</v>
      </c>
      <c r="AF107" s="98"/>
      <c r="AG107" s="98">
        <v>21</v>
      </c>
      <c r="AH107" s="98"/>
      <c r="AI107" s="126">
        <v>84.756</v>
      </c>
      <c r="AJ107" s="126">
        <v>66.533000000000001</v>
      </c>
      <c r="AK107" s="126">
        <v>0.86499999999999999</v>
      </c>
      <c r="AL107" s="99"/>
      <c r="AM107" s="99"/>
    </row>
    <row r="108" spans="27:39" ht="19.5" customHeight="1">
      <c r="AA108" s="98">
        <v>104</v>
      </c>
      <c r="AB108" s="136" t="s">
        <v>623</v>
      </c>
      <c r="AC108" s="136"/>
      <c r="AD108" s="98">
        <v>220</v>
      </c>
      <c r="AE108" s="98">
        <v>22</v>
      </c>
      <c r="AF108" s="98"/>
      <c r="AG108" s="98">
        <v>21</v>
      </c>
      <c r="AH108" s="98"/>
      <c r="AI108" s="126">
        <v>92.676000000000002</v>
      </c>
      <c r="AJ108" s="126">
        <v>72.751000000000005</v>
      </c>
      <c r="AK108" s="126">
        <v>0.86499999999999999</v>
      </c>
      <c r="AL108" s="99"/>
      <c r="AM108" s="99"/>
    </row>
    <row r="109" spans="27:39" ht="19.5" customHeight="1">
      <c r="AA109" s="98">
        <v>105</v>
      </c>
      <c r="AB109" s="136" t="s">
        <v>624</v>
      </c>
      <c r="AC109" s="136"/>
      <c r="AD109" s="98">
        <v>220</v>
      </c>
      <c r="AE109" s="98">
        <v>24</v>
      </c>
      <c r="AF109" s="98"/>
      <c r="AG109" s="98">
        <v>21</v>
      </c>
      <c r="AH109" s="98"/>
      <c r="AI109" s="126">
        <v>100.512</v>
      </c>
      <c r="AJ109" s="126">
        <v>78.902000000000001</v>
      </c>
      <c r="AK109" s="126">
        <v>0.86399999999999999</v>
      </c>
      <c r="AL109" s="99"/>
      <c r="AM109" s="99"/>
    </row>
    <row r="110" spans="27:39" ht="19.5" customHeight="1">
      <c r="AA110" s="98">
        <v>106</v>
      </c>
      <c r="AB110" s="136" t="s">
        <v>625</v>
      </c>
      <c r="AC110" s="136"/>
      <c r="AD110" s="98">
        <v>220</v>
      </c>
      <c r="AE110" s="98">
        <v>26</v>
      </c>
      <c r="AF110" s="98"/>
      <c r="AG110" s="98">
        <v>21</v>
      </c>
      <c r="AH110" s="98"/>
      <c r="AI110" s="126">
        <v>108.264</v>
      </c>
      <c r="AJ110" s="126">
        <v>84.986999999999995</v>
      </c>
      <c r="AK110" s="126">
        <v>0.86399999999999999</v>
      </c>
      <c r="AL110" s="99"/>
      <c r="AM110" s="99"/>
    </row>
    <row r="111" spans="27:39" ht="19.5" customHeight="1">
      <c r="AA111" s="98">
        <v>107</v>
      </c>
      <c r="AB111" s="136" t="s">
        <v>626</v>
      </c>
      <c r="AC111" s="136"/>
      <c r="AD111" s="98">
        <v>250</v>
      </c>
      <c r="AE111" s="98">
        <v>18</v>
      </c>
      <c r="AF111" s="98"/>
      <c r="AG111" s="98">
        <v>24</v>
      </c>
      <c r="AH111" s="98"/>
      <c r="AI111" s="126">
        <v>87.841999999999999</v>
      </c>
      <c r="AJ111" s="126">
        <v>68.956000000000003</v>
      </c>
      <c r="AK111" s="126">
        <v>0.98499999999999999</v>
      </c>
      <c r="AL111" s="99"/>
      <c r="AM111" s="99"/>
    </row>
    <row r="112" spans="27:39" ht="19.5" customHeight="1">
      <c r="AA112" s="98">
        <v>108</v>
      </c>
      <c r="AB112" s="136" t="s">
        <v>627</v>
      </c>
      <c r="AC112" s="136"/>
      <c r="AD112" s="98">
        <v>250</v>
      </c>
      <c r="AE112" s="98">
        <v>20</v>
      </c>
      <c r="AF112" s="98"/>
      <c r="AG112" s="98">
        <v>24</v>
      </c>
      <c r="AH112" s="98"/>
      <c r="AI112" s="126">
        <v>97.045000000000002</v>
      </c>
      <c r="AJ112" s="126">
        <v>76.180000000000007</v>
      </c>
      <c r="AK112" s="126">
        <v>0.98399999999999999</v>
      </c>
      <c r="AL112" s="99"/>
      <c r="AM112" s="99"/>
    </row>
    <row r="113" spans="27:39" ht="19.5" customHeight="1">
      <c r="AA113" s="98">
        <v>109</v>
      </c>
      <c r="AB113" s="136" t="s">
        <v>628</v>
      </c>
      <c r="AC113" s="136"/>
      <c r="AD113" s="98">
        <v>250</v>
      </c>
      <c r="AE113" s="98">
        <v>24</v>
      </c>
      <c r="AF113" s="98"/>
      <c r="AG113" s="98">
        <v>24</v>
      </c>
      <c r="AH113" s="98"/>
      <c r="AI113" s="126">
        <v>115.20099999999999</v>
      </c>
      <c r="AJ113" s="126">
        <v>90.433000000000007</v>
      </c>
      <c r="AK113" s="126">
        <v>0.98299999999999998</v>
      </c>
      <c r="AL113" s="99"/>
      <c r="AM113" s="99"/>
    </row>
    <row r="114" spans="27:39" ht="19.5" customHeight="1">
      <c r="AA114" s="98">
        <v>110</v>
      </c>
      <c r="AB114" s="136" t="s">
        <v>629</v>
      </c>
      <c r="AC114" s="136"/>
      <c r="AD114" s="98">
        <v>250</v>
      </c>
      <c r="AE114" s="98">
        <v>26</v>
      </c>
      <c r="AF114" s="98"/>
      <c r="AG114" s="98">
        <v>24</v>
      </c>
      <c r="AH114" s="98"/>
      <c r="AI114" s="126">
        <v>124.154</v>
      </c>
      <c r="AJ114" s="126">
        <v>97.460999999999999</v>
      </c>
      <c r="AK114" s="126">
        <v>0.98199999999999998</v>
      </c>
      <c r="AL114" s="99"/>
      <c r="AM114" s="99"/>
    </row>
    <row r="115" spans="27:39" ht="19.5" customHeight="1">
      <c r="AA115" s="98">
        <v>111</v>
      </c>
      <c r="AB115" s="136" t="s">
        <v>630</v>
      </c>
      <c r="AC115" s="136"/>
      <c r="AD115" s="98">
        <v>250</v>
      </c>
      <c r="AE115" s="98">
        <v>28</v>
      </c>
      <c r="AF115" s="98"/>
      <c r="AG115" s="98">
        <v>24</v>
      </c>
      <c r="AH115" s="98"/>
      <c r="AI115" s="126">
        <v>133.02199999999999</v>
      </c>
      <c r="AJ115" s="126">
        <v>104.422</v>
      </c>
      <c r="AK115" s="126">
        <v>0.98199999999999998</v>
      </c>
      <c r="AL115" s="99"/>
      <c r="AM115" s="99"/>
    </row>
    <row r="116" spans="27:39" ht="19.5" customHeight="1">
      <c r="AA116" s="98">
        <v>112</v>
      </c>
      <c r="AB116" s="136" t="s">
        <v>631</v>
      </c>
      <c r="AC116" s="136"/>
      <c r="AD116" s="98">
        <v>250</v>
      </c>
      <c r="AE116" s="98">
        <v>30</v>
      </c>
      <c r="AF116" s="98"/>
      <c r="AG116" s="98">
        <v>24</v>
      </c>
      <c r="AH116" s="98"/>
      <c r="AI116" s="126">
        <v>141.80699999999999</v>
      </c>
      <c r="AJ116" s="126">
        <v>111.318</v>
      </c>
      <c r="AK116" s="126">
        <v>0.98099999999999998</v>
      </c>
      <c r="AL116" s="99"/>
      <c r="AM116" s="99"/>
    </row>
    <row r="117" spans="27:39" ht="19.5" customHeight="1">
      <c r="AA117" s="98">
        <v>113</v>
      </c>
      <c r="AB117" s="136" t="s">
        <v>632</v>
      </c>
      <c r="AC117" s="136"/>
      <c r="AD117" s="98">
        <v>250</v>
      </c>
      <c r="AE117" s="98">
        <v>32</v>
      </c>
      <c r="AF117" s="98"/>
      <c r="AG117" s="98">
        <v>24</v>
      </c>
      <c r="AH117" s="98"/>
      <c r="AI117" s="126">
        <v>150.50800000000001</v>
      </c>
      <c r="AJ117" s="126">
        <v>118.149</v>
      </c>
      <c r="AK117" s="126">
        <v>0.98099999999999998</v>
      </c>
      <c r="AL117" s="99"/>
      <c r="AM117" s="99"/>
    </row>
    <row r="118" spans="27:39" ht="19.5" customHeight="1">
      <c r="AA118" s="98">
        <v>114</v>
      </c>
      <c r="AB118" s="136" t="s">
        <v>633</v>
      </c>
      <c r="AC118" s="136"/>
      <c r="AD118" s="98">
        <v>250</v>
      </c>
      <c r="AE118" s="98">
        <v>35</v>
      </c>
      <c r="AF118" s="98"/>
      <c r="AG118" s="98">
        <v>24</v>
      </c>
      <c r="AH118" s="98"/>
      <c r="AI118" s="126">
        <v>163.40199999999999</v>
      </c>
      <c r="AJ118" s="126">
        <v>128.27099999999999</v>
      </c>
      <c r="AK118" s="126">
        <v>0.98</v>
      </c>
      <c r="AL118" s="99"/>
      <c r="AM118" s="99"/>
    </row>
  </sheetData>
  <mergeCells count="50">
    <mergeCell ref="BA2:BK2"/>
    <mergeCell ref="BN2:BX2"/>
    <mergeCell ref="CA2:CK2"/>
    <mergeCell ref="AB3:AB4"/>
    <mergeCell ref="AC3:AH3"/>
    <mergeCell ref="AI3:AI4"/>
    <mergeCell ref="AJ3:AJ4"/>
    <mergeCell ref="AW3:AW4"/>
    <mergeCell ref="AX3:AX4"/>
    <mergeCell ref="CB3:CB4"/>
    <mergeCell ref="CC3:CG3"/>
    <mergeCell ref="BB3:BB4"/>
    <mergeCell ref="BC3:BG3"/>
    <mergeCell ref="BI3:BI4"/>
    <mergeCell ref="BJ3:BJ4"/>
    <mergeCell ref="BK3:BK4"/>
    <mergeCell ref="C2:D4"/>
    <mergeCell ref="AA2:AK2"/>
    <mergeCell ref="AN2:AX2"/>
    <mergeCell ref="AK3:AK4"/>
    <mergeCell ref="AO3:AO4"/>
    <mergeCell ref="AP3:AU3"/>
    <mergeCell ref="AV3:AV4"/>
    <mergeCell ref="BO3:BO4"/>
    <mergeCell ref="CI3:CI4"/>
    <mergeCell ref="CJ3:CJ4"/>
    <mergeCell ref="CK3:CK4"/>
    <mergeCell ref="E5:F5"/>
    <mergeCell ref="G5:H5"/>
    <mergeCell ref="I5:J5"/>
    <mergeCell ref="BP3:BT3"/>
    <mergeCell ref="BV3:BV4"/>
    <mergeCell ref="BW3:BW4"/>
    <mergeCell ref="BX3:BX4"/>
    <mergeCell ref="S6:S19"/>
    <mergeCell ref="E8:F8"/>
    <mergeCell ref="G8:H8"/>
    <mergeCell ref="E9:F9"/>
    <mergeCell ref="G9:H9"/>
    <mergeCell ref="E19:P19"/>
    <mergeCell ref="E6:F6"/>
    <mergeCell ref="G6:H6"/>
    <mergeCell ref="I6:J6"/>
    <mergeCell ref="R6:R19"/>
    <mergeCell ref="CD22:CH22"/>
    <mergeCell ref="CI22:CI24"/>
    <mergeCell ref="CD23:CH23"/>
    <mergeCell ref="B24:H25"/>
    <mergeCell ref="K24:N25"/>
    <mergeCell ref="CD24:CH24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8" r:id="rId4" name="Group Box 6">
              <controlPr defaultSize="0" autoFill="0" autoPict="0">
                <anchor moveWithCells="1" sizeWithCells="1">
                  <from>
                    <xdr:col>13</xdr:col>
                    <xdr:colOff>0</xdr:colOff>
                    <xdr:row>4</xdr:row>
                    <xdr:rowOff>238125</xdr:rowOff>
                  </from>
                  <to>
                    <xdr:col>13</xdr:col>
                    <xdr:colOff>1038225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5" name="Option Button 7">
              <controlPr defaultSize="0" autoFill="0" autoLine="0" autoPict="0">
                <anchor moveWithCells="1" sizeWithCells="1">
                  <from>
                    <xdr:col>13</xdr:col>
                    <xdr:colOff>114300</xdr:colOff>
                    <xdr:row>4</xdr:row>
                    <xdr:rowOff>257175</xdr:rowOff>
                  </from>
                  <to>
                    <xdr:col>13</xdr:col>
                    <xdr:colOff>485775</xdr:colOff>
                    <xdr:row>4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6" name="Option Button 8">
              <controlPr defaultSize="0" autoFill="0" autoLine="0" autoPict="0">
                <anchor moveWithCells="1" sizeWithCells="1">
                  <from>
                    <xdr:col>13</xdr:col>
                    <xdr:colOff>523875</xdr:colOff>
                    <xdr:row>4</xdr:row>
                    <xdr:rowOff>257175</xdr:rowOff>
                  </from>
                  <to>
                    <xdr:col>13</xdr:col>
                    <xdr:colOff>990600</xdr:colOff>
                    <xdr:row>4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Drop Down 5">
              <controlPr defaultSize="0" autoLine="0" autoPict="0">
                <anchor moveWithCells="1" sizeWithCells="1">
                  <from>
                    <xdr:col>2</xdr:col>
                    <xdr:colOff>104775</xdr:colOff>
                    <xdr:row>16</xdr:row>
                    <xdr:rowOff>333375</xdr:rowOff>
                  </from>
                  <to>
                    <xdr:col>3</xdr:col>
                    <xdr:colOff>114300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Drop Down 4">
              <controlPr defaultSize="0" autoLine="0" autoPict="0">
                <anchor moveWithCells="1" sizeWithCells="1">
                  <from>
                    <xdr:col>2</xdr:col>
                    <xdr:colOff>104775</xdr:colOff>
                    <xdr:row>13</xdr:row>
                    <xdr:rowOff>323850</xdr:rowOff>
                  </from>
                  <to>
                    <xdr:col>3</xdr:col>
                    <xdr:colOff>114300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9" name="Drop Down 3">
              <controlPr defaultSize="0" autoLine="0" autoPict="0">
                <anchor moveWithCells="1" sizeWithCells="1">
                  <from>
                    <xdr:col>2</xdr:col>
                    <xdr:colOff>104775</xdr:colOff>
                    <xdr:row>10</xdr:row>
                    <xdr:rowOff>323850</xdr:rowOff>
                  </from>
                  <to>
                    <xdr:col>3</xdr:col>
                    <xdr:colOff>114300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10" name="Drop Down 2">
              <controlPr defaultSize="0" autoLine="0" autoPict="0">
                <anchor moveWithCells="1" sizeWithCells="1">
                  <from>
                    <xdr:col>2</xdr:col>
                    <xdr:colOff>104775</xdr:colOff>
                    <xdr:row>7</xdr:row>
                    <xdr:rowOff>314325</xdr:rowOff>
                  </from>
                  <to>
                    <xdr:col>3</xdr:col>
                    <xdr:colOff>114300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" r:id="rId11" name="Drop Down 1">
              <controlPr defaultSize="0" autoLine="0" autoPict="0">
                <anchor moveWithCells="1" sizeWithCells="1">
                  <from>
                    <xdr:col>2</xdr:col>
                    <xdr:colOff>104775</xdr:colOff>
                    <xdr:row>4</xdr:row>
                    <xdr:rowOff>400050</xdr:rowOff>
                  </from>
                  <to>
                    <xdr:col>3</xdr:col>
                    <xdr:colOff>114300</xdr:colOff>
                    <xdr:row>5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indexed="10"/>
  </sheetPr>
  <dimension ref="B1:BO118"/>
  <sheetViews>
    <sheetView showGridLines="0" showRowColHeaders="0" showZeros="0" workbookViewId="0">
      <pane xSplit="24" ySplit="35" topLeftCell="Z36" activePane="bottomRight" state="frozen"/>
      <selection activeCell="E9" sqref="E9"/>
      <selection pane="topRight" activeCell="E9" sqref="E9"/>
      <selection pane="bottomLeft" activeCell="E9" sqref="E9"/>
      <selection pane="bottomRight" activeCell="E24" sqref="E24"/>
    </sheetView>
  </sheetViews>
  <sheetFormatPr defaultRowHeight="19.5" customHeight="1"/>
  <cols>
    <col min="1" max="1" width="3.625" style="85" customWidth="1"/>
    <col min="2" max="2" width="16.5" style="85" customWidth="1"/>
    <col min="3" max="3" width="19.375" style="86" customWidth="1"/>
    <col min="4" max="4" width="1.625" style="85" customWidth="1"/>
    <col min="5" max="8" width="4.375" style="85" customWidth="1"/>
    <col min="9" max="10" width="6.625" style="85" customWidth="1"/>
    <col min="11" max="11" width="9.75" style="85" customWidth="1"/>
    <col min="12" max="12" width="8.75" style="85" customWidth="1"/>
    <col min="13" max="13" width="9.375" style="85" hidden="1" customWidth="1"/>
    <col min="14" max="14" width="13.75" style="85" customWidth="1"/>
    <col min="15" max="15" width="14.125" style="85" customWidth="1"/>
    <col min="16" max="16" width="12.875" style="85" hidden="1" customWidth="1"/>
    <col min="17" max="17" width="15.25" style="85" customWidth="1"/>
    <col min="18" max="18" width="6.125" style="85" customWidth="1"/>
    <col min="19" max="19" width="2.375" style="86" customWidth="1"/>
    <col min="20" max="25" width="29.375" style="85" customWidth="1"/>
    <col min="26" max="26" width="2.375" style="85" customWidth="1"/>
    <col min="27" max="27" width="4.125" style="88" customWidth="1"/>
    <col min="28" max="28" width="13.875" style="86" customWidth="1"/>
    <col min="29" max="31" width="5.625" style="88" customWidth="1"/>
    <col min="32" max="33" width="8.5" style="172" customWidth="1"/>
    <col min="34" max="34" width="8" style="172" customWidth="1"/>
    <col min="35" max="36" width="8.625" style="88" customWidth="1"/>
    <col min="37" max="37" width="3.25" style="88" customWidth="1"/>
    <col min="38" max="38" width="15.625" style="85" customWidth="1"/>
    <col min="39" max="42" width="5.125" style="88" customWidth="1"/>
    <col min="43" max="45" width="8" style="179" customWidth="1"/>
    <col min="46" max="47" width="8.625" style="85" customWidth="1"/>
    <col min="48" max="48" width="3.25" style="85" customWidth="1"/>
    <col min="49" max="49" width="15.625" style="88" customWidth="1"/>
    <col min="50" max="50" width="6" style="85" customWidth="1"/>
    <col min="51" max="51" width="4.125" style="85" customWidth="1"/>
    <col min="52" max="53" width="5" style="85" customWidth="1"/>
    <col min="54" max="56" width="8" style="85" customWidth="1"/>
    <col min="57" max="58" width="8.625" style="85" customWidth="1"/>
    <col min="59" max="59" width="3.25" style="85" customWidth="1"/>
    <col min="60" max="60" width="25.625" style="88" customWidth="1"/>
    <col min="61" max="62" width="4.125" style="85" customWidth="1"/>
    <col min="63" max="64" width="5" style="85" customWidth="1"/>
    <col min="65" max="66" width="8.5" style="85" customWidth="1"/>
    <col min="67" max="67" width="8" style="85" customWidth="1"/>
    <col min="68" max="84" width="8.625" style="85" customWidth="1"/>
    <col min="85" max="87" width="1.875" style="85" customWidth="1"/>
    <col min="88" max="16384" width="9" style="85"/>
  </cols>
  <sheetData>
    <row r="1" spans="2:67" ht="22.5" customHeight="1" thickBot="1">
      <c r="Z1" s="87">
        <v>1</v>
      </c>
      <c r="AA1" s="88">
        <v>1</v>
      </c>
      <c r="AB1" s="88">
        <v>2</v>
      </c>
      <c r="AC1" s="88">
        <v>4</v>
      </c>
      <c r="AD1" s="88">
        <v>5</v>
      </c>
      <c r="AE1" s="88">
        <v>7</v>
      </c>
      <c r="AF1" s="89">
        <v>9</v>
      </c>
      <c r="AG1" s="89">
        <v>10</v>
      </c>
      <c r="AH1" s="89">
        <v>11</v>
      </c>
      <c r="AK1" s="88">
        <v>1</v>
      </c>
      <c r="AL1" s="88">
        <v>2</v>
      </c>
      <c r="AM1" s="88">
        <v>4</v>
      </c>
      <c r="AN1" s="88">
        <v>5</v>
      </c>
      <c r="AP1" s="88">
        <v>6</v>
      </c>
      <c r="AQ1" s="89">
        <v>9</v>
      </c>
      <c r="AR1" s="89">
        <v>10</v>
      </c>
      <c r="AS1" s="89">
        <v>11</v>
      </c>
      <c r="AV1" s="88">
        <v>1</v>
      </c>
      <c r="AW1" s="88">
        <v>2</v>
      </c>
      <c r="AX1" s="88">
        <v>3</v>
      </c>
      <c r="AY1" s="88">
        <v>4</v>
      </c>
      <c r="AZ1" s="88">
        <v>5</v>
      </c>
      <c r="BA1" s="89">
        <v>6</v>
      </c>
      <c r="BB1" s="89">
        <v>9</v>
      </c>
      <c r="BC1" s="88">
        <v>10</v>
      </c>
      <c r="BD1" s="88">
        <v>11</v>
      </c>
      <c r="BG1" s="88">
        <v>1</v>
      </c>
      <c r="BH1" s="88">
        <v>2</v>
      </c>
      <c r="BI1" s="88">
        <v>3</v>
      </c>
      <c r="BJ1" s="88">
        <v>4</v>
      </c>
      <c r="BK1" s="88">
        <v>5</v>
      </c>
      <c r="BL1" s="89">
        <v>6</v>
      </c>
      <c r="BM1" s="89">
        <v>9</v>
      </c>
      <c r="BN1" s="88">
        <v>10</v>
      </c>
      <c r="BO1" s="88">
        <v>11</v>
      </c>
    </row>
    <row r="2" spans="2:67" ht="24.75" customHeight="1">
      <c r="B2" s="90"/>
      <c r="C2" s="504" t="s">
        <v>634</v>
      </c>
      <c r="D2" s="504"/>
      <c r="E2" s="91"/>
      <c r="F2" s="92"/>
      <c r="G2" s="92"/>
      <c r="H2" s="92"/>
      <c r="I2" s="92"/>
      <c r="J2" s="92"/>
      <c r="K2" s="92"/>
      <c r="L2" s="93"/>
      <c r="M2" s="94"/>
      <c r="N2" s="95"/>
      <c r="O2" s="95"/>
      <c r="P2" s="95"/>
      <c r="Q2" s="96"/>
      <c r="R2" s="96"/>
      <c r="S2" s="97"/>
      <c r="AA2" s="498" t="s">
        <v>635</v>
      </c>
      <c r="AB2" s="498"/>
      <c r="AC2" s="498"/>
      <c r="AD2" s="498"/>
      <c r="AE2" s="498"/>
      <c r="AF2" s="498"/>
      <c r="AG2" s="498"/>
      <c r="AH2" s="498"/>
      <c r="AI2" s="99"/>
      <c r="AJ2" s="99"/>
      <c r="AK2" s="498" t="s">
        <v>636</v>
      </c>
      <c r="AL2" s="498"/>
      <c r="AM2" s="498"/>
      <c r="AN2" s="498"/>
      <c r="AO2" s="498"/>
      <c r="AP2" s="498"/>
      <c r="AQ2" s="498"/>
      <c r="AR2" s="498"/>
      <c r="AS2" s="498"/>
      <c r="AV2" s="498" t="s">
        <v>637</v>
      </c>
      <c r="AW2" s="498"/>
      <c r="AX2" s="498"/>
      <c r="AY2" s="498"/>
      <c r="AZ2" s="498"/>
      <c r="BA2" s="498"/>
      <c r="BB2" s="498"/>
      <c r="BC2" s="498"/>
      <c r="BD2" s="498"/>
      <c r="BG2" s="498" t="s">
        <v>638</v>
      </c>
      <c r="BH2" s="498"/>
      <c r="BI2" s="498"/>
      <c r="BJ2" s="498"/>
      <c r="BK2" s="498"/>
      <c r="BL2" s="498"/>
      <c r="BM2" s="498"/>
      <c r="BN2" s="498"/>
      <c r="BO2" s="498"/>
    </row>
    <row r="3" spans="2:67" ht="21.75" customHeight="1">
      <c r="B3" s="100"/>
      <c r="C3" s="505"/>
      <c r="D3" s="505"/>
      <c r="E3" s="101"/>
      <c r="F3" s="106" t="s">
        <v>639</v>
      </c>
      <c r="G3" s="103"/>
      <c r="H3" s="104"/>
      <c r="I3" s="104"/>
      <c r="J3" s="105"/>
      <c r="K3" s="106"/>
      <c r="L3" s="107"/>
      <c r="M3" s="108"/>
      <c r="N3" s="110" t="s">
        <v>146</v>
      </c>
      <c r="O3" s="180">
        <v>5000</v>
      </c>
      <c r="P3" s="181"/>
      <c r="Q3" s="112" t="s">
        <v>640</v>
      </c>
      <c r="R3" s="113"/>
      <c r="S3" s="114"/>
      <c r="AA3" s="115">
        <v>7</v>
      </c>
      <c r="AB3" s="506" t="s">
        <v>641</v>
      </c>
      <c r="AC3" s="498"/>
      <c r="AD3" s="498"/>
      <c r="AE3" s="498"/>
      <c r="AF3" s="499" t="s">
        <v>642</v>
      </c>
      <c r="AG3" s="499" t="s">
        <v>643</v>
      </c>
      <c r="AH3" s="499" t="s">
        <v>644</v>
      </c>
      <c r="AI3" s="117"/>
      <c r="AJ3" s="117"/>
      <c r="AK3" s="115">
        <v>12</v>
      </c>
      <c r="AL3" s="498" t="s">
        <v>645</v>
      </c>
      <c r="AM3" s="502"/>
      <c r="AN3" s="502"/>
      <c r="AO3" s="502"/>
      <c r="AP3" s="502"/>
      <c r="AQ3" s="499" t="s">
        <v>642</v>
      </c>
      <c r="AR3" s="499" t="s">
        <v>643</v>
      </c>
      <c r="AS3" s="499" t="s">
        <v>644</v>
      </c>
      <c r="AV3" s="119">
        <v>10</v>
      </c>
      <c r="AW3" s="498" t="s">
        <v>646</v>
      </c>
      <c r="AX3" s="501" t="s">
        <v>151</v>
      </c>
      <c r="AY3" s="502"/>
      <c r="AZ3" s="502"/>
      <c r="BA3" s="502"/>
      <c r="BB3" s="499" t="s">
        <v>647</v>
      </c>
      <c r="BC3" s="499" t="s">
        <v>648</v>
      </c>
      <c r="BD3" s="499" t="s">
        <v>649</v>
      </c>
      <c r="BG3" s="119">
        <v>14</v>
      </c>
      <c r="BH3" s="498" t="s">
        <v>646</v>
      </c>
      <c r="BI3" s="501" t="s">
        <v>151</v>
      </c>
      <c r="BJ3" s="502"/>
      <c r="BK3" s="502"/>
      <c r="BL3" s="502"/>
      <c r="BM3" s="499" t="s">
        <v>647</v>
      </c>
      <c r="BN3" s="499" t="s">
        <v>648</v>
      </c>
      <c r="BO3" s="499" t="s">
        <v>649</v>
      </c>
    </row>
    <row r="4" spans="2:67" ht="20.25" customHeight="1">
      <c r="B4" s="120"/>
      <c r="C4" s="505"/>
      <c r="D4" s="505"/>
      <c r="E4" s="121"/>
      <c r="F4" s="122"/>
      <c r="G4" s="122"/>
      <c r="H4" s="122"/>
      <c r="I4" s="122"/>
      <c r="J4" s="122"/>
      <c r="K4" s="122"/>
      <c r="L4" s="123"/>
      <c r="M4" s="124"/>
      <c r="N4" s="124"/>
      <c r="O4" s="124"/>
      <c r="P4" s="124"/>
      <c r="Q4" s="113"/>
      <c r="R4" s="113"/>
      <c r="S4" s="114"/>
      <c r="AA4" s="98"/>
      <c r="AB4" s="507"/>
      <c r="AC4" s="125" t="s">
        <v>650</v>
      </c>
      <c r="AD4" s="125" t="s">
        <v>651</v>
      </c>
      <c r="AE4" s="125" t="s">
        <v>652</v>
      </c>
      <c r="AF4" s="500"/>
      <c r="AG4" s="500"/>
      <c r="AH4" s="500"/>
      <c r="AI4" s="99"/>
      <c r="AJ4" s="99"/>
      <c r="AK4" s="127"/>
      <c r="AL4" s="498"/>
      <c r="AM4" s="125" t="s">
        <v>650</v>
      </c>
      <c r="AN4" s="125" t="s">
        <v>651</v>
      </c>
      <c r="AO4" s="125" t="s">
        <v>653</v>
      </c>
      <c r="AP4" s="125" t="s">
        <v>652</v>
      </c>
      <c r="AQ4" s="500"/>
      <c r="AR4" s="500"/>
      <c r="AS4" s="500"/>
      <c r="AV4" s="127"/>
      <c r="AW4" s="498"/>
      <c r="AX4" s="125" t="s">
        <v>650</v>
      </c>
      <c r="AY4" s="125" t="s">
        <v>651</v>
      </c>
      <c r="AZ4" s="125" t="s">
        <v>653</v>
      </c>
      <c r="BA4" s="125" t="s">
        <v>652</v>
      </c>
      <c r="BB4" s="500"/>
      <c r="BC4" s="500"/>
      <c r="BD4" s="500"/>
      <c r="BG4" s="127"/>
      <c r="BH4" s="498"/>
      <c r="BI4" s="125" t="s">
        <v>650</v>
      </c>
      <c r="BJ4" s="125" t="s">
        <v>651</v>
      </c>
      <c r="BK4" s="125" t="s">
        <v>653</v>
      </c>
      <c r="BL4" s="125" t="s">
        <v>652</v>
      </c>
      <c r="BM4" s="500"/>
      <c r="BN4" s="500"/>
      <c r="BO4" s="500"/>
    </row>
    <row r="5" spans="2:67" ht="38.25" customHeight="1">
      <c r="B5" s="128"/>
      <c r="C5" s="182" t="s">
        <v>654</v>
      </c>
      <c r="D5" s="113"/>
      <c r="E5" s="508" t="s">
        <v>655</v>
      </c>
      <c r="F5" s="509"/>
      <c r="G5" s="508" t="s">
        <v>651</v>
      </c>
      <c r="H5" s="509"/>
      <c r="I5" s="511" t="s">
        <v>652</v>
      </c>
      <c r="J5" s="509"/>
      <c r="K5" s="130" t="s">
        <v>656</v>
      </c>
      <c r="L5" s="130" t="s">
        <v>648</v>
      </c>
      <c r="M5" s="131" t="s">
        <v>657</v>
      </c>
      <c r="N5" s="132" t="str">
        <f>IF($Z$1=1,"数量（米）","数量（千克）")</f>
        <v>数量（米）</v>
      </c>
      <c r="O5" s="183" t="str">
        <f>IF($Z$1=1,"重量（kg）","长度（m）")</f>
        <v>重量（kg）</v>
      </c>
      <c r="P5" s="184" t="s">
        <v>658</v>
      </c>
      <c r="Q5" s="135" t="s">
        <v>659</v>
      </c>
      <c r="R5" s="113"/>
      <c r="S5" s="114"/>
      <c r="AA5" s="98">
        <v>1</v>
      </c>
      <c r="AB5" s="185" t="s">
        <v>660</v>
      </c>
      <c r="AC5" s="186">
        <v>20</v>
      </c>
      <c r="AD5" s="186">
        <v>20</v>
      </c>
      <c r="AE5" s="186">
        <v>1.2</v>
      </c>
      <c r="AF5" s="187">
        <v>0.86499999999999999</v>
      </c>
      <c r="AG5" s="187">
        <v>0.67900000000000005</v>
      </c>
      <c r="AH5" s="126"/>
      <c r="AI5" s="99"/>
      <c r="AJ5" s="99"/>
      <c r="AK5" s="98">
        <v>1</v>
      </c>
      <c r="AL5" s="136" t="s">
        <v>661</v>
      </c>
      <c r="AM5" s="98">
        <v>80</v>
      </c>
      <c r="AN5" s="98">
        <v>40</v>
      </c>
      <c r="AO5" s="98">
        <v>15</v>
      </c>
      <c r="AP5" s="188">
        <v>2</v>
      </c>
      <c r="AQ5" s="138">
        <v>3.47</v>
      </c>
      <c r="AR5" s="138">
        <v>2.72</v>
      </c>
      <c r="AS5" s="138"/>
      <c r="AV5" s="98">
        <v>1</v>
      </c>
      <c r="AW5" s="189" t="s">
        <v>662</v>
      </c>
      <c r="AX5" s="137">
        <v>100</v>
      </c>
      <c r="AY5" s="137">
        <v>40</v>
      </c>
      <c r="AZ5" s="137">
        <v>20</v>
      </c>
      <c r="BA5" s="137">
        <v>2</v>
      </c>
      <c r="BB5" s="139">
        <v>4.07</v>
      </c>
      <c r="BC5" s="139">
        <v>3.19</v>
      </c>
      <c r="BD5" s="139"/>
      <c r="BG5" s="98">
        <v>1</v>
      </c>
      <c r="BH5" s="137" t="s">
        <v>663</v>
      </c>
      <c r="BI5" s="137">
        <v>140</v>
      </c>
      <c r="BJ5" s="137">
        <v>50</v>
      </c>
      <c r="BK5" s="137">
        <v>20</v>
      </c>
      <c r="BL5" s="190">
        <v>2</v>
      </c>
      <c r="BM5" s="140">
        <v>5.3920000000000003</v>
      </c>
      <c r="BN5" s="140">
        <v>4.2329999999999997</v>
      </c>
      <c r="BO5" s="140"/>
    </row>
    <row r="6" spans="2:67" ht="21.75" customHeight="1">
      <c r="B6" s="128"/>
      <c r="C6" s="191"/>
      <c r="D6" s="113"/>
      <c r="E6" s="493">
        <f>VLOOKUP($AA$3,$AA$5:$AH$118,4,FALSE)</f>
        <v>25</v>
      </c>
      <c r="F6" s="494"/>
      <c r="G6" s="496">
        <f>E6</f>
        <v>25</v>
      </c>
      <c r="H6" s="494"/>
      <c r="I6" s="496">
        <f>VLOOKUP($AA$3,$AA$5:$AH$118,5,FALSE)</f>
        <v>1.75</v>
      </c>
      <c r="J6" s="494"/>
      <c r="K6" s="144">
        <f>VLOOKUP($AA$3,$AA$5:$AH$118,6,FALSE)</f>
        <v>1.548</v>
      </c>
      <c r="L6" s="192">
        <f>VLOOKUP($AA$3,$AA$5:$AH$118,7,FALSE)</f>
        <v>1.2150000000000001</v>
      </c>
      <c r="M6" s="146"/>
      <c r="N6" s="193">
        <v>1</v>
      </c>
      <c r="O6" s="157">
        <f>IF($Z$1=1,(L6*N6),(N6/L6))</f>
        <v>1.2150000000000001</v>
      </c>
      <c r="P6" s="149">
        <f>IF($Z$1=1,N6*M6,O6*M6)</f>
        <v>0</v>
      </c>
      <c r="Q6" s="150">
        <f>IF($Z$1=1,$O$3*O6/1000,$O$3*N6/1000)</f>
        <v>6.0750000000000002</v>
      </c>
      <c r="R6" s="194"/>
      <c r="S6" s="195"/>
      <c r="AA6" s="98">
        <v>2</v>
      </c>
      <c r="AB6" s="185" t="s">
        <v>664</v>
      </c>
      <c r="AC6" s="186">
        <v>20</v>
      </c>
      <c r="AD6" s="186">
        <v>20</v>
      </c>
      <c r="AE6" s="186">
        <v>1.5</v>
      </c>
      <c r="AF6" s="187">
        <v>1.052</v>
      </c>
      <c r="AG6" s="187">
        <v>0.82599999999999996</v>
      </c>
      <c r="AH6" s="126"/>
      <c r="AI6" s="99"/>
      <c r="AJ6" s="99"/>
      <c r="AK6" s="98">
        <v>2</v>
      </c>
      <c r="AL6" s="136" t="s">
        <v>665</v>
      </c>
      <c r="AM6" s="98">
        <v>100</v>
      </c>
      <c r="AN6" s="98">
        <v>50</v>
      </c>
      <c r="AO6" s="98">
        <v>15</v>
      </c>
      <c r="AP6" s="188">
        <v>2.5</v>
      </c>
      <c r="AQ6" s="138">
        <v>5.23</v>
      </c>
      <c r="AR6" s="138">
        <v>4.1100000000000003</v>
      </c>
      <c r="AS6" s="138"/>
      <c r="AV6" s="98">
        <v>2</v>
      </c>
      <c r="AW6" s="189" t="s">
        <v>666</v>
      </c>
      <c r="AX6" s="137">
        <v>100</v>
      </c>
      <c r="AY6" s="137">
        <v>40</v>
      </c>
      <c r="AZ6" s="137">
        <v>20</v>
      </c>
      <c r="BA6" s="137">
        <v>2.5</v>
      </c>
      <c r="BB6" s="139">
        <v>4.9800000000000004</v>
      </c>
      <c r="BC6" s="139">
        <v>3.91</v>
      </c>
      <c r="BD6" s="139"/>
      <c r="BG6" s="98">
        <v>2</v>
      </c>
      <c r="BH6" s="137" t="s">
        <v>667</v>
      </c>
      <c r="BI6" s="137">
        <v>140</v>
      </c>
      <c r="BJ6" s="137">
        <v>50</v>
      </c>
      <c r="BK6" s="137">
        <v>20</v>
      </c>
      <c r="BL6" s="137">
        <v>2.2000000000000002</v>
      </c>
      <c r="BM6" s="140">
        <v>5.9089999999999998</v>
      </c>
      <c r="BN6" s="140">
        <v>4.6379999999999999</v>
      </c>
      <c r="BO6" s="140"/>
    </row>
    <row r="7" spans="2:67" ht="22.5" customHeight="1">
      <c r="B7" s="128"/>
      <c r="C7" s="143"/>
      <c r="D7" s="113"/>
      <c r="E7" s="151"/>
      <c r="F7" s="151"/>
      <c r="G7" s="151"/>
      <c r="H7" s="151"/>
      <c r="I7" s="151"/>
      <c r="J7" s="151"/>
      <c r="K7" s="151"/>
      <c r="L7" s="151"/>
      <c r="M7" s="151"/>
      <c r="N7" s="113"/>
      <c r="O7" s="113"/>
      <c r="P7" s="113"/>
      <c r="Q7" s="113"/>
      <c r="R7" s="194"/>
      <c r="S7" s="195"/>
      <c r="AA7" s="98">
        <v>3</v>
      </c>
      <c r="AB7" s="185" t="s">
        <v>668</v>
      </c>
      <c r="AC7" s="186">
        <v>20</v>
      </c>
      <c r="AD7" s="186">
        <v>20</v>
      </c>
      <c r="AE7" s="186">
        <v>1.75</v>
      </c>
      <c r="AF7" s="187">
        <v>1.1990000000000001</v>
      </c>
      <c r="AG7" s="187">
        <v>0.94099999999999995</v>
      </c>
      <c r="AH7" s="126"/>
      <c r="AI7" s="99"/>
      <c r="AJ7" s="99"/>
      <c r="AK7" s="98">
        <v>3</v>
      </c>
      <c r="AL7" s="136" t="s">
        <v>669</v>
      </c>
      <c r="AM7" s="98">
        <v>120</v>
      </c>
      <c r="AN7" s="98">
        <v>50</v>
      </c>
      <c r="AO7" s="98">
        <v>20</v>
      </c>
      <c r="AP7" s="188">
        <v>2.5</v>
      </c>
      <c r="AQ7" s="138">
        <v>5.98</v>
      </c>
      <c r="AR7" s="138">
        <v>4.7</v>
      </c>
      <c r="AS7" s="138"/>
      <c r="AV7" s="98">
        <v>3</v>
      </c>
      <c r="AW7" s="189" t="s">
        <v>670</v>
      </c>
      <c r="AX7" s="137">
        <v>120</v>
      </c>
      <c r="AY7" s="137">
        <v>50</v>
      </c>
      <c r="AZ7" s="137">
        <v>20</v>
      </c>
      <c r="BA7" s="137">
        <v>2</v>
      </c>
      <c r="BB7" s="139">
        <v>4.87</v>
      </c>
      <c r="BC7" s="139">
        <v>3.82</v>
      </c>
      <c r="BD7" s="139"/>
      <c r="BG7" s="98">
        <v>3</v>
      </c>
      <c r="BH7" s="137" t="s">
        <v>671</v>
      </c>
      <c r="BI7" s="137">
        <v>140</v>
      </c>
      <c r="BJ7" s="137">
        <v>50</v>
      </c>
      <c r="BK7" s="137">
        <v>20</v>
      </c>
      <c r="BL7" s="137">
        <v>2.5</v>
      </c>
      <c r="BM7" s="140">
        <v>6.6760000000000002</v>
      </c>
      <c r="BN7" s="140">
        <v>5.24</v>
      </c>
      <c r="BO7" s="140"/>
    </row>
    <row r="8" spans="2:67" ht="37.5" customHeight="1">
      <c r="B8" s="128"/>
      <c r="C8" s="196" t="s">
        <v>672</v>
      </c>
      <c r="D8" s="113"/>
      <c r="E8" s="508" t="s">
        <v>673</v>
      </c>
      <c r="F8" s="509"/>
      <c r="G8" s="508" t="s">
        <v>674</v>
      </c>
      <c r="H8" s="509"/>
      <c r="I8" s="197" t="s">
        <v>675</v>
      </c>
      <c r="J8" s="198" t="s">
        <v>676</v>
      </c>
      <c r="K8" s="130" t="s">
        <v>677</v>
      </c>
      <c r="L8" s="130" t="s">
        <v>678</v>
      </c>
      <c r="M8" s="131" t="s">
        <v>679</v>
      </c>
      <c r="N8" s="153" t="str">
        <f>IF($Z$1=1,"数量（米）","数量（千克）")</f>
        <v>数量（米）</v>
      </c>
      <c r="O8" s="154" t="str">
        <f>IF($Z$1=1,"重量（kg）","长度（m）")</f>
        <v>重量（kg）</v>
      </c>
      <c r="P8" s="134" t="s">
        <v>680</v>
      </c>
      <c r="Q8" s="135" t="s">
        <v>681</v>
      </c>
      <c r="R8" s="194"/>
      <c r="S8" s="195"/>
      <c r="AA8" s="98">
        <v>4</v>
      </c>
      <c r="AB8" s="185" t="s">
        <v>682</v>
      </c>
      <c r="AC8" s="186">
        <v>20</v>
      </c>
      <c r="AD8" s="186">
        <v>20</v>
      </c>
      <c r="AE8" s="186">
        <v>2</v>
      </c>
      <c r="AF8" s="187">
        <v>1.34</v>
      </c>
      <c r="AG8" s="187">
        <v>1.05</v>
      </c>
      <c r="AH8" s="126"/>
      <c r="AI8" s="99"/>
      <c r="AJ8" s="99"/>
      <c r="AK8" s="98">
        <v>4</v>
      </c>
      <c r="AL8" s="136" t="s">
        <v>683</v>
      </c>
      <c r="AM8" s="98">
        <v>120</v>
      </c>
      <c r="AN8" s="98">
        <v>60</v>
      </c>
      <c r="AO8" s="98">
        <v>20</v>
      </c>
      <c r="AP8" s="188">
        <v>3</v>
      </c>
      <c r="AQ8" s="138">
        <v>7.65</v>
      </c>
      <c r="AR8" s="138">
        <v>6.01</v>
      </c>
      <c r="AS8" s="138"/>
      <c r="AV8" s="98">
        <v>4</v>
      </c>
      <c r="AW8" s="189" t="s">
        <v>669</v>
      </c>
      <c r="AX8" s="137">
        <v>120</v>
      </c>
      <c r="AY8" s="137">
        <v>50</v>
      </c>
      <c r="AZ8" s="137">
        <v>20</v>
      </c>
      <c r="BA8" s="137">
        <v>2.5</v>
      </c>
      <c r="BB8" s="139">
        <v>5.98</v>
      </c>
      <c r="BC8" s="139">
        <v>4.7</v>
      </c>
      <c r="BD8" s="139"/>
      <c r="BG8" s="98">
        <v>4</v>
      </c>
      <c r="BH8" s="137" t="s">
        <v>684</v>
      </c>
      <c r="BI8" s="137">
        <v>160</v>
      </c>
      <c r="BJ8" s="137">
        <v>60</v>
      </c>
      <c r="BK8" s="137">
        <v>20</v>
      </c>
      <c r="BL8" s="190">
        <v>2</v>
      </c>
      <c r="BM8" s="140">
        <v>6.1920000000000002</v>
      </c>
      <c r="BN8" s="140">
        <v>4.8609999999999998</v>
      </c>
      <c r="BO8" s="140"/>
    </row>
    <row r="9" spans="2:67" ht="21.75" customHeight="1">
      <c r="B9" s="128"/>
      <c r="C9" s="191"/>
      <c r="D9" s="113"/>
      <c r="E9" s="493">
        <f>VLOOKUP($AK$3,$AK$5:$AS$75,3,FALSE)</f>
        <v>160</v>
      </c>
      <c r="F9" s="494"/>
      <c r="G9" s="493">
        <f>VLOOKUP($AK$3,$AK$5:$AS$75,4,FALSE)</f>
        <v>70</v>
      </c>
      <c r="H9" s="494"/>
      <c r="I9" s="199">
        <f>VLOOKUP($AK$3,$AK$5:$AS$75,5,FALSE)</f>
        <v>20</v>
      </c>
      <c r="J9" s="199">
        <f>VLOOKUP($AK$3,$AK$5:$AS$75,6,FALSE)</f>
        <v>3</v>
      </c>
      <c r="K9" s="199">
        <f>VLOOKUP($AK$3,$AK$5:$AS$75,7,FALSE)</f>
        <v>9.4499999999999993</v>
      </c>
      <c r="L9" s="199">
        <f>VLOOKUP($AK$3,$AK$5:$AS$75,8,FALSE)</f>
        <v>7.42</v>
      </c>
      <c r="M9" s="155"/>
      <c r="N9" s="200">
        <v>1</v>
      </c>
      <c r="O9" s="157">
        <f>IF($Z$1=1,(L9*N9),(N9/L9))</f>
        <v>7.42</v>
      </c>
      <c r="P9" s="149">
        <f>IF($Z$1=1,N9*M9,O9*M9)</f>
        <v>0</v>
      </c>
      <c r="Q9" s="150">
        <f>IF($Z$1=1,$O$3*O9/1000,$O$3*N9/1000)</f>
        <v>37.1</v>
      </c>
      <c r="R9" s="194"/>
      <c r="S9" s="195"/>
      <c r="AA9" s="98">
        <v>5</v>
      </c>
      <c r="AB9" s="201" t="s">
        <v>685</v>
      </c>
      <c r="AC9" s="202">
        <v>25</v>
      </c>
      <c r="AD9" s="202">
        <v>25</v>
      </c>
      <c r="AE9" s="202">
        <v>1.2</v>
      </c>
      <c r="AF9" s="203">
        <v>1.105</v>
      </c>
      <c r="AG9" s="203">
        <v>0.86699999999999999</v>
      </c>
      <c r="AH9" s="126"/>
      <c r="AI9" s="99"/>
      <c r="AJ9" s="99"/>
      <c r="AK9" s="98">
        <v>5</v>
      </c>
      <c r="AL9" s="136" t="s">
        <v>686</v>
      </c>
      <c r="AM9" s="98">
        <v>140</v>
      </c>
      <c r="AN9" s="98">
        <v>50</v>
      </c>
      <c r="AO9" s="98">
        <v>20</v>
      </c>
      <c r="AP9" s="188">
        <v>2</v>
      </c>
      <c r="AQ9" s="138">
        <v>5.27</v>
      </c>
      <c r="AR9" s="138">
        <v>4.1399999999999997</v>
      </c>
      <c r="AS9" s="138"/>
      <c r="AV9" s="98">
        <v>5</v>
      </c>
      <c r="AW9" s="189" t="s">
        <v>687</v>
      </c>
      <c r="AX9" s="137">
        <v>120</v>
      </c>
      <c r="AY9" s="137">
        <v>50</v>
      </c>
      <c r="AZ9" s="137">
        <v>20</v>
      </c>
      <c r="BA9" s="137">
        <v>3</v>
      </c>
      <c r="BB9" s="139">
        <v>7.05</v>
      </c>
      <c r="BC9" s="139">
        <v>5.54</v>
      </c>
      <c r="BD9" s="139"/>
      <c r="BG9" s="98">
        <v>5</v>
      </c>
      <c r="BH9" s="137" t="s">
        <v>688</v>
      </c>
      <c r="BI9" s="137">
        <v>160</v>
      </c>
      <c r="BJ9" s="137">
        <v>60</v>
      </c>
      <c r="BK9" s="137">
        <v>20</v>
      </c>
      <c r="BL9" s="137">
        <v>2.2000000000000002</v>
      </c>
      <c r="BM9" s="140">
        <v>6.7889999999999997</v>
      </c>
      <c r="BN9" s="140">
        <v>5.3289999999999997</v>
      </c>
      <c r="BO9" s="140"/>
    </row>
    <row r="10" spans="2:67" ht="22.5" customHeight="1">
      <c r="B10" s="128"/>
      <c r="C10" s="143"/>
      <c r="D10" s="113"/>
      <c r="E10" s="151"/>
      <c r="F10" s="151"/>
      <c r="G10" s="151"/>
      <c r="H10" s="151"/>
      <c r="I10" s="151"/>
      <c r="J10" s="151"/>
      <c r="K10" s="151"/>
      <c r="L10" s="151"/>
      <c r="M10" s="151"/>
      <c r="N10" s="113"/>
      <c r="O10" s="113"/>
      <c r="P10" s="113"/>
      <c r="Q10" s="113"/>
      <c r="R10" s="194"/>
      <c r="S10" s="195"/>
      <c r="AA10" s="98">
        <v>6</v>
      </c>
      <c r="AB10" s="201" t="s">
        <v>689</v>
      </c>
      <c r="AC10" s="202">
        <v>25</v>
      </c>
      <c r="AD10" s="202">
        <v>25</v>
      </c>
      <c r="AE10" s="202">
        <v>1.5</v>
      </c>
      <c r="AF10" s="203">
        <v>1.31</v>
      </c>
      <c r="AG10" s="203">
        <v>1.03</v>
      </c>
      <c r="AH10" s="126"/>
      <c r="AI10" s="99"/>
      <c r="AJ10" s="99"/>
      <c r="AK10" s="98">
        <v>6</v>
      </c>
      <c r="AL10" s="136" t="s">
        <v>690</v>
      </c>
      <c r="AM10" s="98">
        <v>140</v>
      </c>
      <c r="AN10" s="98">
        <v>50</v>
      </c>
      <c r="AO10" s="98">
        <v>20</v>
      </c>
      <c r="AP10" s="188">
        <v>2.2000000000000002</v>
      </c>
      <c r="AQ10" s="138">
        <v>5.76</v>
      </c>
      <c r="AR10" s="138">
        <v>4.5199999999999996</v>
      </c>
      <c r="AS10" s="138"/>
      <c r="AV10" s="98">
        <v>6</v>
      </c>
      <c r="AW10" s="189" t="s">
        <v>691</v>
      </c>
      <c r="AX10" s="137">
        <v>140</v>
      </c>
      <c r="AY10" s="137">
        <v>50</v>
      </c>
      <c r="AZ10" s="137">
        <v>20</v>
      </c>
      <c r="BA10" s="137">
        <v>2.5</v>
      </c>
      <c r="BB10" s="139">
        <v>6.48</v>
      </c>
      <c r="BC10" s="139">
        <v>5.09</v>
      </c>
      <c r="BD10" s="139"/>
      <c r="BG10" s="98">
        <v>6</v>
      </c>
      <c r="BH10" s="137" t="s">
        <v>692</v>
      </c>
      <c r="BI10" s="137">
        <v>160</v>
      </c>
      <c r="BJ10" s="137">
        <v>60</v>
      </c>
      <c r="BK10" s="137">
        <v>20</v>
      </c>
      <c r="BL10" s="137">
        <v>2.5</v>
      </c>
      <c r="BM10" s="140">
        <v>7.6760000000000002</v>
      </c>
      <c r="BN10" s="140">
        <v>6.0250000000000004</v>
      </c>
      <c r="BO10" s="140"/>
    </row>
    <row r="11" spans="2:67" ht="37.5" customHeight="1">
      <c r="B11" s="128"/>
      <c r="C11" s="182" t="s">
        <v>693</v>
      </c>
      <c r="D11" s="113"/>
      <c r="E11" s="508" t="s">
        <v>293</v>
      </c>
      <c r="F11" s="509"/>
      <c r="G11" s="508" t="s">
        <v>694</v>
      </c>
      <c r="H11" s="509"/>
      <c r="I11" s="197" t="s">
        <v>695</v>
      </c>
      <c r="J11" s="198" t="s">
        <v>696</v>
      </c>
      <c r="K11" s="130" t="s">
        <v>697</v>
      </c>
      <c r="L11" s="130" t="s">
        <v>698</v>
      </c>
      <c r="M11" s="131" t="s">
        <v>699</v>
      </c>
      <c r="N11" s="153" t="str">
        <f>IF($Z$1=1,"数量（米）","数量（千克）")</f>
        <v>数量（米）</v>
      </c>
      <c r="O11" s="154" t="str">
        <f>IF($Z$1=1,"重量（kg）","长度（m）")</f>
        <v>重量（kg）</v>
      </c>
      <c r="P11" s="134" t="s">
        <v>700</v>
      </c>
      <c r="Q11" s="135" t="s">
        <v>681</v>
      </c>
      <c r="R11" s="194"/>
      <c r="S11" s="195"/>
      <c r="AA11" s="98">
        <v>7</v>
      </c>
      <c r="AB11" s="201" t="s">
        <v>701</v>
      </c>
      <c r="AC11" s="202">
        <v>25</v>
      </c>
      <c r="AD11" s="202">
        <v>25</v>
      </c>
      <c r="AE11" s="202">
        <v>1.75</v>
      </c>
      <c r="AF11" s="203">
        <v>1.548</v>
      </c>
      <c r="AG11" s="203">
        <v>1.2150000000000001</v>
      </c>
      <c r="AH11" s="126"/>
      <c r="AI11" s="99"/>
      <c r="AJ11" s="99"/>
      <c r="AK11" s="98">
        <v>7</v>
      </c>
      <c r="AL11" s="136" t="s">
        <v>691</v>
      </c>
      <c r="AM11" s="98">
        <v>140</v>
      </c>
      <c r="AN11" s="98">
        <v>50</v>
      </c>
      <c r="AO11" s="98">
        <v>20</v>
      </c>
      <c r="AP11" s="188">
        <v>2.5</v>
      </c>
      <c r="AQ11" s="138">
        <v>6.48</v>
      </c>
      <c r="AR11" s="138">
        <v>5.09</v>
      </c>
      <c r="AS11" s="138"/>
      <c r="AV11" s="98">
        <v>7</v>
      </c>
      <c r="AW11" s="189" t="s">
        <v>702</v>
      </c>
      <c r="AX11" s="137">
        <v>140</v>
      </c>
      <c r="AY11" s="137">
        <v>50</v>
      </c>
      <c r="AZ11" s="137">
        <v>20</v>
      </c>
      <c r="BA11" s="137">
        <v>3</v>
      </c>
      <c r="BB11" s="139">
        <v>7.65</v>
      </c>
      <c r="BC11" s="139">
        <v>6.01</v>
      </c>
      <c r="BD11" s="139"/>
      <c r="BG11" s="98">
        <v>7</v>
      </c>
      <c r="BH11" s="137" t="s">
        <v>703</v>
      </c>
      <c r="BI11" s="137">
        <v>180</v>
      </c>
      <c r="BJ11" s="137">
        <v>70</v>
      </c>
      <c r="BK11" s="137">
        <v>20</v>
      </c>
      <c r="BL11" s="190">
        <v>2</v>
      </c>
      <c r="BM11" s="140">
        <v>6.992</v>
      </c>
      <c r="BN11" s="140">
        <v>5.4889999999999999</v>
      </c>
      <c r="BO11" s="140"/>
    </row>
    <row r="12" spans="2:67" ht="21.75" customHeight="1">
      <c r="B12" s="128"/>
      <c r="C12" s="191"/>
      <c r="D12" s="113"/>
      <c r="E12" s="493">
        <f>VLOOKUP($AV$3,$AV$5:$BD$17,3,FALSE)</f>
        <v>160</v>
      </c>
      <c r="F12" s="510"/>
      <c r="G12" s="493">
        <f>VLOOKUP($AV$3,$AV$5:$BD$17,4,FALSE)</f>
        <v>70</v>
      </c>
      <c r="H12" s="510"/>
      <c r="I12" s="159">
        <f>VLOOKUP($AV$3,$AV$5:$BD$17,5,FALSE)</f>
        <v>20</v>
      </c>
      <c r="J12" s="159">
        <f>VLOOKUP($AV$3,$AV$5:$BD$17,6,FALSE)</f>
        <v>2.5</v>
      </c>
      <c r="K12" s="159">
        <f>VLOOKUP($AV$3,$AV$5:$BD$17,7,FALSE)</f>
        <v>7.98</v>
      </c>
      <c r="L12" s="159">
        <f>VLOOKUP($AV$3,$AV$5:$BD$17,8,FALSE)</f>
        <v>6.27</v>
      </c>
      <c r="M12" s="160"/>
      <c r="N12" s="200">
        <v>1</v>
      </c>
      <c r="O12" s="157">
        <f>IF($Z$1=1,(L12*N12),(N12/L12))</f>
        <v>6.27</v>
      </c>
      <c r="P12" s="149">
        <f>IF($Z$1=1,N12*M12,O12*M12)</f>
        <v>0</v>
      </c>
      <c r="Q12" s="150">
        <f>IF($Z$1=1,$O$3*O12/1000,$O$3*N12/1000)</f>
        <v>31.349999999999998</v>
      </c>
      <c r="R12" s="194"/>
      <c r="S12" s="195"/>
      <c r="AA12" s="98">
        <v>8</v>
      </c>
      <c r="AB12" s="201" t="s">
        <v>704</v>
      </c>
      <c r="AC12" s="202">
        <v>25</v>
      </c>
      <c r="AD12" s="202">
        <v>25</v>
      </c>
      <c r="AE12" s="202">
        <v>2</v>
      </c>
      <c r="AF12" s="203">
        <v>1.736</v>
      </c>
      <c r="AG12" s="203">
        <v>1.363</v>
      </c>
      <c r="AH12" s="126"/>
      <c r="AI12" s="99"/>
      <c r="AJ12" s="99"/>
      <c r="AK12" s="98">
        <v>8</v>
      </c>
      <c r="AL12" s="136" t="s">
        <v>705</v>
      </c>
      <c r="AM12" s="98">
        <v>140</v>
      </c>
      <c r="AN12" s="98">
        <v>60</v>
      </c>
      <c r="AO12" s="98">
        <v>20</v>
      </c>
      <c r="AP12" s="188">
        <v>3</v>
      </c>
      <c r="AQ12" s="138">
        <v>8.25</v>
      </c>
      <c r="AR12" s="138">
        <v>6.48</v>
      </c>
      <c r="AS12" s="138"/>
      <c r="AV12" s="98">
        <v>8</v>
      </c>
      <c r="AW12" s="189" t="s">
        <v>706</v>
      </c>
      <c r="AX12" s="137">
        <v>160</v>
      </c>
      <c r="AY12" s="137">
        <v>60</v>
      </c>
      <c r="AZ12" s="137">
        <v>20</v>
      </c>
      <c r="BA12" s="137">
        <v>2.5</v>
      </c>
      <c r="BB12" s="139">
        <v>7.48</v>
      </c>
      <c r="BC12" s="139">
        <v>5.87</v>
      </c>
      <c r="BD12" s="139"/>
      <c r="BG12" s="98">
        <v>8</v>
      </c>
      <c r="BH12" s="137" t="s">
        <v>707</v>
      </c>
      <c r="BI12" s="137">
        <v>180</v>
      </c>
      <c r="BJ12" s="137">
        <v>70</v>
      </c>
      <c r="BK12" s="137">
        <v>20</v>
      </c>
      <c r="BL12" s="137">
        <v>2.2000000000000002</v>
      </c>
      <c r="BM12" s="140">
        <v>7.6689999999999996</v>
      </c>
      <c r="BN12" s="140">
        <v>6.02</v>
      </c>
      <c r="BO12" s="140"/>
    </row>
    <row r="13" spans="2:67" ht="22.5" customHeight="1">
      <c r="B13" s="128"/>
      <c r="C13" s="143"/>
      <c r="D13" s="113"/>
      <c r="E13" s="151"/>
      <c r="F13" s="151"/>
      <c r="G13" s="151"/>
      <c r="H13" s="151"/>
      <c r="I13" s="151"/>
      <c r="J13" s="151"/>
      <c r="K13" s="151"/>
      <c r="L13" s="151"/>
      <c r="M13" s="151"/>
      <c r="N13" s="113"/>
      <c r="O13" s="113"/>
      <c r="P13" s="113"/>
      <c r="Q13" s="113"/>
      <c r="R13" s="194"/>
      <c r="S13" s="195"/>
      <c r="AA13" s="98">
        <v>9</v>
      </c>
      <c r="AB13" s="185" t="s">
        <v>708</v>
      </c>
      <c r="AC13" s="186">
        <v>30</v>
      </c>
      <c r="AD13" s="186">
        <v>30</v>
      </c>
      <c r="AE13" s="186">
        <v>1.5</v>
      </c>
      <c r="AF13" s="187">
        <v>1.61</v>
      </c>
      <c r="AG13" s="187">
        <v>1.27</v>
      </c>
      <c r="AH13" s="126"/>
      <c r="AI13" s="99"/>
      <c r="AJ13" s="99"/>
      <c r="AK13" s="98">
        <v>9</v>
      </c>
      <c r="AL13" s="136" t="s">
        <v>709</v>
      </c>
      <c r="AM13" s="98">
        <v>160</v>
      </c>
      <c r="AN13" s="98">
        <v>60</v>
      </c>
      <c r="AO13" s="98">
        <v>20</v>
      </c>
      <c r="AP13" s="188">
        <v>2</v>
      </c>
      <c r="AQ13" s="138">
        <v>6.07</v>
      </c>
      <c r="AR13" s="138">
        <v>4.76</v>
      </c>
      <c r="AS13" s="138"/>
      <c r="AV13" s="98">
        <v>9</v>
      </c>
      <c r="AW13" s="189" t="s">
        <v>710</v>
      </c>
      <c r="AX13" s="137">
        <v>160</v>
      </c>
      <c r="AY13" s="137">
        <v>60</v>
      </c>
      <c r="AZ13" s="137">
        <v>20</v>
      </c>
      <c r="BA13" s="137">
        <v>3</v>
      </c>
      <c r="BB13" s="139">
        <v>8.85</v>
      </c>
      <c r="BC13" s="139">
        <v>6.95</v>
      </c>
      <c r="BD13" s="139"/>
      <c r="BG13" s="98">
        <v>9</v>
      </c>
      <c r="BH13" s="137" t="s">
        <v>711</v>
      </c>
      <c r="BI13" s="137">
        <v>180</v>
      </c>
      <c r="BJ13" s="137">
        <v>70</v>
      </c>
      <c r="BK13" s="137">
        <v>20</v>
      </c>
      <c r="BL13" s="137">
        <v>2.5</v>
      </c>
      <c r="BM13" s="140">
        <v>8.6760000000000002</v>
      </c>
      <c r="BN13" s="140">
        <v>6.81</v>
      </c>
      <c r="BO13" s="140"/>
    </row>
    <row r="14" spans="2:67" ht="37.5" customHeight="1">
      <c r="B14" s="128"/>
      <c r="C14" s="182" t="s">
        <v>712</v>
      </c>
      <c r="D14" s="113"/>
      <c r="E14" s="508" t="s">
        <v>713</v>
      </c>
      <c r="F14" s="509"/>
      <c r="G14" s="508" t="s">
        <v>694</v>
      </c>
      <c r="H14" s="509"/>
      <c r="I14" s="197" t="s">
        <v>714</v>
      </c>
      <c r="J14" s="198" t="s">
        <v>715</v>
      </c>
      <c r="K14" s="130" t="s">
        <v>716</v>
      </c>
      <c r="L14" s="130" t="s">
        <v>717</v>
      </c>
      <c r="M14" s="131" t="s">
        <v>718</v>
      </c>
      <c r="N14" s="153" t="str">
        <f>IF($Z$1=1,"数量（米）","数量（千克）")</f>
        <v>数量（米）</v>
      </c>
      <c r="O14" s="154" t="str">
        <f>IF($Z$1=1,"重量（kg）","长度（m）")</f>
        <v>重量（kg）</v>
      </c>
      <c r="P14" s="134" t="s">
        <v>680</v>
      </c>
      <c r="Q14" s="135" t="s">
        <v>719</v>
      </c>
      <c r="R14" s="194"/>
      <c r="S14" s="195"/>
      <c r="AA14" s="98">
        <v>10</v>
      </c>
      <c r="AB14" s="185" t="s">
        <v>720</v>
      </c>
      <c r="AC14" s="186">
        <v>30</v>
      </c>
      <c r="AD14" s="186">
        <v>30</v>
      </c>
      <c r="AE14" s="186">
        <v>1.75</v>
      </c>
      <c r="AF14" s="187">
        <v>1.8979999999999999</v>
      </c>
      <c r="AG14" s="187">
        <v>1.49</v>
      </c>
      <c r="AH14" s="126"/>
      <c r="AI14" s="99"/>
      <c r="AJ14" s="99"/>
      <c r="AK14" s="98">
        <v>10</v>
      </c>
      <c r="AL14" s="136" t="s">
        <v>721</v>
      </c>
      <c r="AM14" s="98">
        <v>160</v>
      </c>
      <c r="AN14" s="98">
        <v>60</v>
      </c>
      <c r="AO14" s="98">
        <v>20</v>
      </c>
      <c r="AP14" s="188">
        <v>2.2000000000000002</v>
      </c>
      <c r="AQ14" s="138">
        <v>6.64</v>
      </c>
      <c r="AR14" s="138">
        <v>5.21</v>
      </c>
      <c r="AS14" s="138"/>
      <c r="AV14" s="98">
        <v>10</v>
      </c>
      <c r="AW14" s="189" t="s">
        <v>722</v>
      </c>
      <c r="AX14" s="137">
        <v>160</v>
      </c>
      <c r="AY14" s="137">
        <v>70</v>
      </c>
      <c r="AZ14" s="137">
        <v>20</v>
      </c>
      <c r="BA14" s="137">
        <v>2.5</v>
      </c>
      <c r="BB14" s="139">
        <v>7.98</v>
      </c>
      <c r="BC14" s="139">
        <v>6.27</v>
      </c>
      <c r="BD14" s="139"/>
      <c r="BG14" s="98">
        <v>10</v>
      </c>
      <c r="BH14" s="137" t="s">
        <v>723</v>
      </c>
      <c r="BI14" s="137">
        <v>200</v>
      </c>
      <c r="BJ14" s="137">
        <v>70</v>
      </c>
      <c r="BK14" s="137">
        <v>20</v>
      </c>
      <c r="BL14" s="190">
        <v>2</v>
      </c>
      <c r="BM14" s="140">
        <v>7.3920000000000003</v>
      </c>
      <c r="BN14" s="140">
        <v>5.8029999999999999</v>
      </c>
      <c r="BO14" s="140"/>
    </row>
    <row r="15" spans="2:67" ht="21.75" customHeight="1">
      <c r="B15" s="128"/>
      <c r="C15" s="191"/>
      <c r="D15" s="113"/>
      <c r="E15" s="493">
        <f>VLOOKUP($BG$3,$BG$5:$BO$22,3,FALSE)</f>
        <v>220</v>
      </c>
      <c r="F15" s="510"/>
      <c r="G15" s="493">
        <f>VLOOKUP($BG$3,$BG$5:$BO$22,4,FALSE)</f>
        <v>75</v>
      </c>
      <c r="H15" s="510"/>
      <c r="I15" s="159">
        <f>VLOOKUP($BG$3,$BG$5:$BO$22,5,FALSE)</f>
        <v>20</v>
      </c>
      <c r="J15" s="159">
        <f>VLOOKUP($BG$3,$BG$5:$BO$22,6,FALSE)</f>
        <v>2.2000000000000002</v>
      </c>
      <c r="K15" s="204">
        <f>VLOOKUP($BG$3,$BG$5:$BO$22,7,FALSE)</f>
        <v>8.7690000000000001</v>
      </c>
      <c r="L15" s="204">
        <f>VLOOKUP($BG$3,$BG$5:$BO$22,8,FALSE)</f>
        <v>6.8840000000000003</v>
      </c>
      <c r="M15" s="161"/>
      <c r="N15" s="200">
        <v>1</v>
      </c>
      <c r="O15" s="157">
        <f>IF($Z$1=1,(L15*N15),(N15/L15))</f>
        <v>6.8840000000000003</v>
      </c>
      <c r="P15" s="149">
        <f>IF($Z$1=1,N15*M15,O15*M15)</f>
        <v>0</v>
      </c>
      <c r="Q15" s="150">
        <f>IF($Z$1=1,$O$3*O15/1000,$O$3*N15/1000)</f>
        <v>34.42</v>
      </c>
      <c r="R15" s="194"/>
      <c r="S15" s="195"/>
      <c r="AA15" s="98">
        <v>11</v>
      </c>
      <c r="AB15" s="185" t="s">
        <v>724</v>
      </c>
      <c r="AC15" s="186">
        <v>30</v>
      </c>
      <c r="AD15" s="186">
        <v>30</v>
      </c>
      <c r="AE15" s="186">
        <v>2</v>
      </c>
      <c r="AF15" s="187">
        <v>2.1360000000000001</v>
      </c>
      <c r="AG15" s="187">
        <v>1.677</v>
      </c>
      <c r="AH15" s="126"/>
      <c r="AI15" s="99"/>
      <c r="AJ15" s="99"/>
      <c r="AK15" s="98">
        <v>11</v>
      </c>
      <c r="AL15" s="136" t="s">
        <v>706</v>
      </c>
      <c r="AM15" s="98">
        <v>160</v>
      </c>
      <c r="AN15" s="98">
        <v>60</v>
      </c>
      <c r="AO15" s="98">
        <v>20</v>
      </c>
      <c r="AP15" s="188">
        <v>2.5</v>
      </c>
      <c r="AQ15" s="138">
        <v>7.48</v>
      </c>
      <c r="AR15" s="138">
        <v>5.87</v>
      </c>
      <c r="AS15" s="138"/>
      <c r="AV15" s="98">
        <v>11</v>
      </c>
      <c r="AW15" s="189" t="s">
        <v>725</v>
      </c>
      <c r="AX15" s="137">
        <v>160</v>
      </c>
      <c r="AY15" s="137">
        <v>70</v>
      </c>
      <c r="AZ15" s="137">
        <v>20</v>
      </c>
      <c r="BA15" s="137">
        <v>3</v>
      </c>
      <c r="BB15" s="139">
        <v>9.4499999999999993</v>
      </c>
      <c r="BC15" s="139">
        <v>7.42</v>
      </c>
      <c r="BD15" s="139"/>
      <c r="BG15" s="98">
        <v>11</v>
      </c>
      <c r="BH15" s="137" t="s">
        <v>726</v>
      </c>
      <c r="BI15" s="137">
        <v>200</v>
      </c>
      <c r="BJ15" s="137">
        <v>70</v>
      </c>
      <c r="BK15" s="137">
        <v>20</v>
      </c>
      <c r="BL15" s="137">
        <v>2.2000000000000002</v>
      </c>
      <c r="BM15" s="140">
        <v>8.109</v>
      </c>
      <c r="BN15" s="140">
        <v>6.3650000000000002</v>
      </c>
      <c r="BO15" s="140"/>
    </row>
    <row r="16" spans="2:67" ht="11.25" customHeight="1">
      <c r="B16" s="128"/>
      <c r="C16" s="143"/>
      <c r="D16" s="113"/>
      <c r="E16" s="151"/>
      <c r="F16" s="151"/>
      <c r="G16" s="151"/>
      <c r="H16" s="151"/>
      <c r="I16" s="151"/>
      <c r="J16" s="151"/>
      <c r="K16" s="151"/>
      <c r="L16" s="151"/>
      <c r="M16" s="151"/>
      <c r="N16" s="113"/>
      <c r="O16" s="113"/>
      <c r="P16" s="113"/>
      <c r="Q16" s="113"/>
      <c r="R16" s="194"/>
      <c r="S16" s="195"/>
      <c r="AA16" s="98">
        <v>12</v>
      </c>
      <c r="AB16" s="185" t="s">
        <v>727</v>
      </c>
      <c r="AC16" s="186">
        <v>30</v>
      </c>
      <c r="AD16" s="186">
        <v>30</v>
      </c>
      <c r="AE16" s="186">
        <v>2.5</v>
      </c>
      <c r="AF16" s="187">
        <v>2.589</v>
      </c>
      <c r="AG16" s="187">
        <v>2.032</v>
      </c>
      <c r="AH16" s="126"/>
      <c r="AI16" s="99"/>
      <c r="AJ16" s="99"/>
      <c r="AK16" s="98">
        <v>12</v>
      </c>
      <c r="AL16" s="136" t="s">
        <v>725</v>
      </c>
      <c r="AM16" s="98">
        <v>160</v>
      </c>
      <c r="AN16" s="98">
        <v>70</v>
      </c>
      <c r="AO16" s="98">
        <v>20</v>
      </c>
      <c r="AP16" s="188">
        <v>3</v>
      </c>
      <c r="AQ16" s="138">
        <v>9.4499999999999993</v>
      </c>
      <c r="AR16" s="138">
        <v>7.42</v>
      </c>
      <c r="AS16" s="138"/>
      <c r="AV16" s="98">
        <v>12</v>
      </c>
      <c r="AW16" s="189" t="s">
        <v>728</v>
      </c>
      <c r="AX16" s="137">
        <v>180</v>
      </c>
      <c r="AY16" s="137">
        <v>70</v>
      </c>
      <c r="AZ16" s="137">
        <v>20</v>
      </c>
      <c r="BA16" s="137">
        <v>2.5</v>
      </c>
      <c r="BB16" s="139">
        <v>8.48</v>
      </c>
      <c r="BC16" s="139">
        <v>6.66</v>
      </c>
      <c r="BD16" s="139"/>
      <c r="BG16" s="98">
        <v>12</v>
      </c>
      <c r="BH16" s="137" t="s">
        <v>729</v>
      </c>
      <c r="BI16" s="137">
        <v>200</v>
      </c>
      <c r="BJ16" s="137">
        <v>70</v>
      </c>
      <c r="BK16" s="137">
        <v>20</v>
      </c>
      <c r="BL16" s="137">
        <v>2.5</v>
      </c>
      <c r="BM16" s="140">
        <v>9.1760000000000002</v>
      </c>
      <c r="BN16" s="140">
        <v>7.2030000000000003</v>
      </c>
      <c r="BO16" s="140"/>
    </row>
    <row r="17" spans="2:67" ht="20.25" customHeight="1">
      <c r="B17" s="163"/>
      <c r="C17" s="205" t="s">
        <v>730</v>
      </c>
      <c r="D17" s="113"/>
      <c r="E17" s="164"/>
      <c r="F17" s="164"/>
      <c r="G17" s="164"/>
      <c r="H17" s="164"/>
      <c r="I17" s="164"/>
      <c r="J17" s="164"/>
      <c r="K17" s="164"/>
      <c r="L17" s="206"/>
      <c r="M17" s="165" t="s">
        <v>731</v>
      </c>
      <c r="N17" s="166">
        <f>N6+N9+N12+N15</f>
        <v>4</v>
      </c>
      <c r="O17" s="166">
        <f>O6+O9+O12+O15</f>
        <v>21.789000000000001</v>
      </c>
      <c r="P17" s="207">
        <f>P6+P9+P12+P15</f>
        <v>0</v>
      </c>
      <c r="Q17" s="166">
        <f>Q6+Q9+Q12+Q15</f>
        <v>108.94500000000001</v>
      </c>
      <c r="R17" s="113"/>
      <c r="S17" s="114"/>
      <c r="AA17" s="98">
        <v>13</v>
      </c>
      <c r="AB17" s="185" t="s">
        <v>732</v>
      </c>
      <c r="AC17" s="186">
        <v>30</v>
      </c>
      <c r="AD17" s="186">
        <v>30</v>
      </c>
      <c r="AE17" s="186">
        <v>3</v>
      </c>
      <c r="AF17" s="187">
        <v>3.008</v>
      </c>
      <c r="AG17" s="187">
        <v>2.3610000000000002</v>
      </c>
      <c r="AH17" s="126"/>
      <c r="AI17" s="99"/>
      <c r="AJ17" s="99"/>
      <c r="AK17" s="98">
        <v>13</v>
      </c>
      <c r="AL17" s="136" t="s">
        <v>733</v>
      </c>
      <c r="AM17" s="98">
        <v>180</v>
      </c>
      <c r="AN17" s="98">
        <v>70</v>
      </c>
      <c r="AO17" s="98">
        <v>20</v>
      </c>
      <c r="AP17" s="188">
        <v>2</v>
      </c>
      <c r="AQ17" s="138">
        <v>6.87</v>
      </c>
      <c r="AR17" s="138">
        <v>5.39</v>
      </c>
      <c r="AS17" s="138"/>
      <c r="AV17" s="116">
        <v>13</v>
      </c>
      <c r="AW17" s="208" t="s">
        <v>734</v>
      </c>
      <c r="AX17" s="209">
        <v>180</v>
      </c>
      <c r="AY17" s="209">
        <v>70</v>
      </c>
      <c r="AZ17" s="209">
        <v>20</v>
      </c>
      <c r="BA17" s="209">
        <v>3</v>
      </c>
      <c r="BB17" s="210">
        <v>10.050000000000001</v>
      </c>
      <c r="BC17" s="210">
        <v>7.89</v>
      </c>
      <c r="BD17" s="210"/>
      <c r="BG17" s="98">
        <v>13</v>
      </c>
      <c r="BH17" s="137" t="s">
        <v>735</v>
      </c>
      <c r="BI17" s="137">
        <v>220</v>
      </c>
      <c r="BJ17" s="137">
        <v>75</v>
      </c>
      <c r="BK17" s="137">
        <v>20</v>
      </c>
      <c r="BL17" s="190">
        <v>2</v>
      </c>
      <c r="BM17" s="140">
        <v>7.992</v>
      </c>
      <c r="BN17" s="140">
        <v>6.274</v>
      </c>
      <c r="BO17" s="140"/>
    </row>
    <row r="18" spans="2:67" ht="9.75" customHeight="1" thickBot="1">
      <c r="B18" s="211"/>
      <c r="C18" s="167"/>
      <c r="D18" s="168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8"/>
      <c r="R18" s="168"/>
      <c r="S18" s="170"/>
      <c r="AA18" s="98">
        <v>14</v>
      </c>
      <c r="AB18" s="201" t="s">
        <v>736</v>
      </c>
      <c r="AC18" s="202">
        <v>40</v>
      </c>
      <c r="AD18" s="202">
        <v>40</v>
      </c>
      <c r="AE18" s="202">
        <v>1.5</v>
      </c>
      <c r="AF18" s="203">
        <v>2.21</v>
      </c>
      <c r="AG18" s="203">
        <v>1.74</v>
      </c>
      <c r="AH18" s="126"/>
      <c r="AI18" s="99"/>
      <c r="AJ18" s="99"/>
      <c r="AK18" s="98">
        <v>14</v>
      </c>
      <c r="AL18" s="136" t="s">
        <v>737</v>
      </c>
      <c r="AM18" s="98">
        <v>180</v>
      </c>
      <c r="AN18" s="98">
        <v>70</v>
      </c>
      <c r="AO18" s="98">
        <v>20</v>
      </c>
      <c r="AP18" s="188">
        <v>2.2000000000000002</v>
      </c>
      <c r="AQ18" s="138">
        <v>7.52</v>
      </c>
      <c r="AR18" s="138">
        <v>5.9</v>
      </c>
      <c r="AS18" s="138"/>
      <c r="AV18" s="212"/>
      <c r="AW18" s="213"/>
      <c r="AX18" s="213"/>
      <c r="AY18" s="213"/>
      <c r="AZ18" s="213"/>
      <c r="BA18" s="213"/>
      <c r="BB18" s="214"/>
      <c r="BC18" s="214"/>
      <c r="BD18" s="214"/>
      <c r="BG18" s="98">
        <v>14</v>
      </c>
      <c r="BH18" s="137" t="s">
        <v>738</v>
      </c>
      <c r="BI18" s="137">
        <v>220</v>
      </c>
      <c r="BJ18" s="137">
        <v>75</v>
      </c>
      <c r="BK18" s="137">
        <v>20</v>
      </c>
      <c r="BL18" s="137">
        <v>2.2000000000000002</v>
      </c>
      <c r="BM18" s="140">
        <v>8.7690000000000001</v>
      </c>
      <c r="BN18" s="140">
        <v>6.8840000000000003</v>
      </c>
      <c r="BO18" s="140"/>
    </row>
    <row r="19" spans="2:67" ht="18" customHeight="1">
      <c r="H19" s="171"/>
      <c r="I19" s="171"/>
      <c r="J19" s="171"/>
      <c r="K19" s="171"/>
      <c r="L19" s="171"/>
      <c r="M19" s="171"/>
      <c r="N19" s="171"/>
      <c r="AA19" s="98">
        <v>15</v>
      </c>
      <c r="AB19" s="201" t="s">
        <v>739</v>
      </c>
      <c r="AC19" s="202">
        <v>40</v>
      </c>
      <c r="AD19" s="202">
        <v>40</v>
      </c>
      <c r="AE19" s="202">
        <v>1.75</v>
      </c>
      <c r="AF19" s="203">
        <v>2.5979999999999999</v>
      </c>
      <c r="AG19" s="203">
        <v>2.0390000000000001</v>
      </c>
      <c r="AH19" s="126"/>
      <c r="AI19" s="99"/>
      <c r="AJ19" s="99"/>
      <c r="AK19" s="98">
        <v>15</v>
      </c>
      <c r="AL19" s="136" t="s">
        <v>728</v>
      </c>
      <c r="AM19" s="98">
        <v>180</v>
      </c>
      <c r="AN19" s="98">
        <v>70</v>
      </c>
      <c r="AO19" s="98">
        <v>20</v>
      </c>
      <c r="AP19" s="188">
        <v>2.5</v>
      </c>
      <c r="AQ19" s="138">
        <v>8.48</v>
      </c>
      <c r="AR19" s="138">
        <v>6.66</v>
      </c>
      <c r="AS19" s="138"/>
      <c r="AV19" s="99"/>
      <c r="AW19" s="171"/>
      <c r="AX19" s="171"/>
      <c r="AY19" s="171"/>
      <c r="AZ19" s="171"/>
      <c r="BA19" s="171"/>
      <c r="BB19" s="215"/>
      <c r="BC19" s="215"/>
      <c r="BD19" s="215"/>
      <c r="BG19" s="98">
        <v>15</v>
      </c>
      <c r="BH19" s="137" t="s">
        <v>740</v>
      </c>
      <c r="BI19" s="137">
        <v>220</v>
      </c>
      <c r="BJ19" s="137">
        <v>75</v>
      </c>
      <c r="BK19" s="137">
        <v>20</v>
      </c>
      <c r="BL19" s="137">
        <v>2.5</v>
      </c>
      <c r="BM19" s="140">
        <v>9.9260000000000002</v>
      </c>
      <c r="BN19" s="140">
        <v>7.7919999999999998</v>
      </c>
      <c r="BO19" s="140"/>
    </row>
    <row r="20" spans="2:67" ht="22.5" customHeight="1">
      <c r="H20" s="171"/>
      <c r="I20" s="171"/>
      <c r="J20" s="171"/>
      <c r="K20" s="171"/>
      <c r="L20" s="171"/>
      <c r="M20" s="171"/>
      <c r="N20" s="171"/>
      <c r="AA20" s="98">
        <v>16</v>
      </c>
      <c r="AB20" s="201" t="s">
        <v>741</v>
      </c>
      <c r="AC20" s="202">
        <v>40</v>
      </c>
      <c r="AD20" s="202">
        <v>40</v>
      </c>
      <c r="AE20" s="202">
        <v>2</v>
      </c>
      <c r="AF20" s="203">
        <v>2.87</v>
      </c>
      <c r="AG20" s="203">
        <v>2.2250000000000001</v>
      </c>
      <c r="AH20" s="126"/>
      <c r="AI20" s="99"/>
      <c r="AJ20" s="99"/>
      <c r="AK20" s="98">
        <v>16</v>
      </c>
      <c r="AL20" s="136" t="s">
        <v>742</v>
      </c>
      <c r="AM20" s="98">
        <v>200</v>
      </c>
      <c r="AN20" s="98">
        <v>70</v>
      </c>
      <c r="AO20" s="98">
        <v>20</v>
      </c>
      <c r="AP20" s="188">
        <v>2</v>
      </c>
      <c r="AQ20" s="138">
        <v>7.27</v>
      </c>
      <c r="AR20" s="138">
        <v>5.71</v>
      </c>
      <c r="AS20" s="138"/>
      <c r="AV20" s="99"/>
      <c r="AW20" s="171"/>
      <c r="AX20" s="171"/>
      <c r="AY20" s="171"/>
      <c r="AZ20" s="171"/>
      <c r="BA20" s="171"/>
      <c r="BB20" s="215"/>
      <c r="BC20" s="215"/>
      <c r="BD20" s="215"/>
      <c r="BG20" s="98">
        <v>16</v>
      </c>
      <c r="BH20" s="137" t="s">
        <v>743</v>
      </c>
      <c r="BI20" s="137">
        <v>250</v>
      </c>
      <c r="BJ20" s="137">
        <v>75</v>
      </c>
      <c r="BK20" s="137">
        <v>20</v>
      </c>
      <c r="BL20" s="190">
        <v>2</v>
      </c>
      <c r="BM20" s="140">
        <v>8.5920000000000005</v>
      </c>
      <c r="BN20" s="140">
        <v>6.7450000000000001</v>
      </c>
      <c r="BO20" s="140"/>
    </row>
    <row r="21" spans="2:67" ht="22.5" customHeight="1">
      <c r="B21" s="485"/>
      <c r="C21" s="485"/>
      <c r="D21" s="485"/>
      <c r="E21" s="485"/>
      <c r="F21" s="485"/>
      <c r="G21" s="485"/>
      <c r="H21" s="485"/>
      <c r="I21" s="171"/>
      <c r="J21" s="171"/>
      <c r="K21" s="486"/>
      <c r="L21" s="487"/>
      <c r="M21" s="487"/>
      <c r="N21" s="487"/>
      <c r="AA21" s="98">
        <v>17</v>
      </c>
      <c r="AB21" s="201" t="s">
        <v>744</v>
      </c>
      <c r="AC21" s="202">
        <v>40</v>
      </c>
      <c r="AD21" s="202">
        <v>40</v>
      </c>
      <c r="AE21" s="202">
        <v>2.5</v>
      </c>
      <c r="AF21" s="203">
        <v>3.589</v>
      </c>
      <c r="AG21" s="203">
        <v>2.8170000000000002</v>
      </c>
      <c r="AH21" s="126"/>
      <c r="AI21" s="99"/>
      <c r="AJ21" s="99"/>
      <c r="AK21" s="98">
        <v>17</v>
      </c>
      <c r="AL21" s="136" t="s">
        <v>745</v>
      </c>
      <c r="AM21" s="98">
        <v>200</v>
      </c>
      <c r="AN21" s="98">
        <v>70</v>
      </c>
      <c r="AO21" s="98">
        <v>20</v>
      </c>
      <c r="AP21" s="188">
        <v>2.2000000000000002</v>
      </c>
      <c r="AQ21" s="138">
        <v>7.96</v>
      </c>
      <c r="AR21" s="138">
        <v>6.25</v>
      </c>
      <c r="AS21" s="138"/>
      <c r="AV21" s="99"/>
      <c r="AW21" s="171"/>
      <c r="AX21" s="171"/>
      <c r="AY21" s="171"/>
      <c r="AZ21" s="171"/>
      <c r="BA21" s="171"/>
      <c r="BB21" s="215"/>
      <c r="BC21" s="215"/>
      <c r="BD21" s="215"/>
      <c r="BG21" s="98">
        <v>17</v>
      </c>
      <c r="BH21" s="137" t="s">
        <v>746</v>
      </c>
      <c r="BI21" s="137">
        <v>250</v>
      </c>
      <c r="BJ21" s="137">
        <v>75</v>
      </c>
      <c r="BK21" s="137">
        <v>20</v>
      </c>
      <c r="BL21" s="137">
        <v>2.2000000000000002</v>
      </c>
      <c r="BM21" s="140">
        <v>9.4290000000000003</v>
      </c>
      <c r="BN21" s="140">
        <v>7.4020000000000001</v>
      </c>
      <c r="BO21" s="140"/>
    </row>
    <row r="22" spans="2:67" ht="22.5" customHeight="1">
      <c r="B22" s="485"/>
      <c r="C22" s="485"/>
      <c r="D22" s="485"/>
      <c r="E22" s="485"/>
      <c r="F22" s="485"/>
      <c r="G22" s="485"/>
      <c r="H22" s="485"/>
      <c r="I22" s="171"/>
      <c r="J22" s="171"/>
      <c r="K22" s="487"/>
      <c r="L22" s="487"/>
      <c r="M22" s="487"/>
      <c r="N22" s="487"/>
      <c r="AA22" s="98">
        <v>18</v>
      </c>
      <c r="AB22" s="201" t="s">
        <v>747</v>
      </c>
      <c r="AC22" s="202">
        <v>40</v>
      </c>
      <c r="AD22" s="202">
        <v>40</v>
      </c>
      <c r="AE22" s="202">
        <v>3</v>
      </c>
      <c r="AF22" s="203">
        <v>4.2080000000000002</v>
      </c>
      <c r="AG22" s="203">
        <v>3.3029999999999999</v>
      </c>
      <c r="AH22" s="126"/>
      <c r="AI22" s="99"/>
      <c r="AJ22" s="99"/>
      <c r="AK22" s="98">
        <v>18</v>
      </c>
      <c r="AL22" s="136" t="s">
        <v>748</v>
      </c>
      <c r="AM22" s="98">
        <v>200</v>
      </c>
      <c r="AN22" s="98">
        <v>70</v>
      </c>
      <c r="AO22" s="98">
        <v>20</v>
      </c>
      <c r="AP22" s="188">
        <v>2.5</v>
      </c>
      <c r="AQ22" s="138">
        <v>8.98</v>
      </c>
      <c r="AR22" s="138">
        <v>7.05</v>
      </c>
      <c r="AS22" s="138"/>
      <c r="AV22" s="99"/>
      <c r="AW22" s="171"/>
      <c r="AX22" s="171"/>
      <c r="AY22" s="171"/>
      <c r="AZ22" s="171"/>
      <c r="BA22" s="171"/>
      <c r="BB22" s="215"/>
      <c r="BC22" s="215"/>
      <c r="BD22" s="215"/>
      <c r="BG22" s="116">
        <v>18</v>
      </c>
      <c r="BH22" s="137" t="s">
        <v>749</v>
      </c>
      <c r="BI22" s="137">
        <v>250</v>
      </c>
      <c r="BJ22" s="137">
        <v>75</v>
      </c>
      <c r="BK22" s="137">
        <v>20</v>
      </c>
      <c r="BL22" s="137">
        <v>2.5</v>
      </c>
      <c r="BM22" s="216">
        <v>10.676</v>
      </c>
      <c r="BN22" s="216">
        <v>8.3800000000000008</v>
      </c>
      <c r="BO22" s="216"/>
    </row>
    <row r="23" spans="2:67" ht="22.5" customHeight="1">
      <c r="B23" s="171"/>
      <c r="C23" s="174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AA23" s="98">
        <v>19</v>
      </c>
      <c r="AB23" s="201" t="s">
        <v>750</v>
      </c>
      <c r="AC23" s="202">
        <v>40</v>
      </c>
      <c r="AD23" s="202">
        <v>40</v>
      </c>
      <c r="AE23" s="202">
        <v>4</v>
      </c>
      <c r="AF23" s="203">
        <v>5.3470000000000004</v>
      </c>
      <c r="AG23" s="203">
        <v>4.1980000000000004</v>
      </c>
      <c r="AH23" s="126"/>
      <c r="AI23" s="99"/>
      <c r="AJ23" s="99"/>
      <c r="AK23" s="98">
        <v>19</v>
      </c>
      <c r="AL23" s="136" t="s">
        <v>751</v>
      </c>
      <c r="AM23" s="98">
        <v>220</v>
      </c>
      <c r="AN23" s="98">
        <v>75</v>
      </c>
      <c r="AO23" s="98">
        <v>20</v>
      </c>
      <c r="AP23" s="188">
        <v>2</v>
      </c>
      <c r="AQ23" s="138">
        <v>7.87</v>
      </c>
      <c r="AR23" s="138">
        <v>6.18</v>
      </c>
      <c r="AS23" s="138"/>
      <c r="AV23" s="99"/>
      <c r="AW23" s="171"/>
      <c r="AX23" s="171"/>
      <c r="AY23" s="171"/>
      <c r="AZ23" s="171"/>
      <c r="BA23" s="171"/>
      <c r="BB23" s="215"/>
      <c r="BC23" s="215"/>
      <c r="BD23" s="215"/>
      <c r="BG23" s="212"/>
      <c r="BH23" s="213"/>
      <c r="BI23" s="213"/>
      <c r="BJ23" s="213"/>
      <c r="BK23" s="213"/>
      <c r="BL23" s="213"/>
      <c r="BM23" s="217"/>
      <c r="BN23" s="217"/>
      <c r="BO23" s="217"/>
    </row>
    <row r="24" spans="2:67" ht="22.5" customHeight="1">
      <c r="H24" s="171"/>
      <c r="I24" s="171"/>
      <c r="J24" s="171"/>
      <c r="K24" s="171"/>
      <c r="L24" s="171"/>
      <c r="M24" s="171"/>
      <c r="N24" s="171"/>
      <c r="AA24" s="98">
        <v>20</v>
      </c>
      <c r="AB24" s="185" t="s">
        <v>752</v>
      </c>
      <c r="AC24" s="186">
        <v>50</v>
      </c>
      <c r="AD24" s="186">
        <v>50</v>
      </c>
      <c r="AE24" s="186">
        <v>1.5</v>
      </c>
      <c r="AF24" s="187">
        <v>2.81</v>
      </c>
      <c r="AG24" s="187">
        <v>2.21</v>
      </c>
      <c r="AH24" s="126"/>
      <c r="AI24" s="99"/>
      <c r="AJ24" s="99"/>
      <c r="AK24" s="98">
        <v>20</v>
      </c>
      <c r="AL24" s="136" t="s">
        <v>753</v>
      </c>
      <c r="AM24" s="98">
        <v>220</v>
      </c>
      <c r="AN24" s="98">
        <v>75</v>
      </c>
      <c r="AO24" s="98">
        <v>20</v>
      </c>
      <c r="AP24" s="188">
        <v>2.2000000000000002</v>
      </c>
      <c r="AQ24" s="138">
        <v>8.6199999999999992</v>
      </c>
      <c r="AR24" s="138">
        <v>6.77</v>
      </c>
      <c r="AS24" s="138"/>
      <c r="AV24" s="99"/>
      <c r="AW24" s="171"/>
      <c r="AX24" s="171"/>
      <c r="AY24" s="171"/>
      <c r="AZ24" s="171"/>
      <c r="BA24" s="171"/>
      <c r="BB24" s="215"/>
      <c r="BC24" s="215"/>
      <c r="BD24" s="215"/>
      <c r="BG24" s="99"/>
      <c r="BH24" s="171"/>
      <c r="BI24" s="171"/>
      <c r="BJ24" s="171"/>
      <c r="BK24" s="171"/>
      <c r="BL24" s="171"/>
      <c r="BM24" s="218"/>
      <c r="BN24" s="218"/>
      <c r="BO24" s="218"/>
    </row>
    <row r="25" spans="2:67" ht="22.5" customHeight="1">
      <c r="H25" s="171"/>
      <c r="I25" s="171"/>
      <c r="J25" s="171"/>
      <c r="K25" s="171"/>
      <c r="L25" s="171"/>
      <c r="M25" s="171"/>
      <c r="N25" s="171"/>
      <c r="AA25" s="98">
        <v>21</v>
      </c>
      <c r="AB25" s="185" t="s">
        <v>754</v>
      </c>
      <c r="AC25" s="186">
        <v>50</v>
      </c>
      <c r="AD25" s="186">
        <v>50</v>
      </c>
      <c r="AE25" s="186">
        <v>1.75</v>
      </c>
      <c r="AF25" s="187">
        <v>3.298</v>
      </c>
      <c r="AG25" s="187">
        <v>2.589</v>
      </c>
      <c r="AH25" s="126"/>
      <c r="AI25" s="99"/>
      <c r="AJ25" s="99"/>
      <c r="AK25" s="98">
        <v>21</v>
      </c>
      <c r="AL25" s="136" t="s">
        <v>755</v>
      </c>
      <c r="AM25" s="98">
        <v>220</v>
      </c>
      <c r="AN25" s="98">
        <v>75</v>
      </c>
      <c r="AO25" s="98">
        <v>20</v>
      </c>
      <c r="AP25" s="188">
        <v>2.5</v>
      </c>
      <c r="AQ25" s="138">
        <v>9.73</v>
      </c>
      <c r="AR25" s="138">
        <v>7.64</v>
      </c>
      <c r="AS25" s="138"/>
      <c r="AV25" s="99"/>
      <c r="AW25" s="171"/>
      <c r="AX25" s="171"/>
      <c r="AY25" s="171"/>
      <c r="AZ25" s="171"/>
      <c r="BA25" s="171"/>
      <c r="BB25" s="215"/>
      <c r="BC25" s="215"/>
      <c r="BD25" s="215"/>
      <c r="BG25" s="99"/>
      <c r="BH25" s="171"/>
      <c r="BI25" s="171"/>
      <c r="BJ25" s="171"/>
      <c r="BK25" s="171"/>
      <c r="BL25" s="171"/>
      <c r="BM25" s="218"/>
      <c r="BN25" s="218"/>
      <c r="BO25" s="218"/>
    </row>
    <row r="26" spans="2:67" ht="22.5" customHeight="1">
      <c r="H26" s="171"/>
      <c r="I26" s="171"/>
      <c r="J26" s="171"/>
      <c r="K26" s="171"/>
      <c r="L26" s="171"/>
      <c r="M26" s="171"/>
      <c r="N26" s="171"/>
      <c r="AA26" s="98">
        <v>22</v>
      </c>
      <c r="AB26" s="185" t="s">
        <v>756</v>
      </c>
      <c r="AC26" s="186">
        <v>50</v>
      </c>
      <c r="AD26" s="186">
        <v>50</v>
      </c>
      <c r="AE26" s="186">
        <v>2</v>
      </c>
      <c r="AF26" s="187">
        <v>3.67</v>
      </c>
      <c r="AG26" s="187">
        <v>2.88</v>
      </c>
      <c r="AH26" s="126"/>
      <c r="AI26" s="99"/>
      <c r="AJ26" s="99"/>
      <c r="AK26" s="98">
        <v>22</v>
      </c>
      <c r="AL26" s="136" t="s">
        <v>757</v>
      </c>
      <c r="AM26" s="98">
        <v>250</v>
      </c>
      <c r="AN26" s="98">
        <v>75</v>
      </c>
      <c r="AO26" s="98">
        <v>20</v>
      </c>
      <c r="AP26" s="188">
        <v>2</v>
      </c>
      <c r="AQ26" s="138">
        <v>8.43</v>
      </c>
      <c r="AR26" s="138">
        <v>6.62</v>
      </c>
      <c r="AS26" s="138"/>
      <c r="AV26" s="99"/>
      <c r="AW26" s="171"/>
      <c r="AX26" s="99"/>
      <c r="AY26" s="171"/>
      <c r="AZ26" s="171"/>
      <c r="BA26" s="171"/>
      <c r="BB26" s="215"/>
      <c r="BC26" s="215"/>
      <c r="BD26" s="215"/>
      <c r="BG26" s="99"/>
      <c r="BH26" s="171"/>
      <c r="BI26" s="171"/>
      <c r="BJ26" s="171"/>
      <c r="BK26" s="171"/>
      <c r="BL26" s="171"/>
      <c r="BM26" s="218"/>
      <c r="BN26" s="218"/>
      <c r="BO26" s="218"/>
    </row>
    <row r="27" spans="2:67" ht="22.5" customHeight="1">
      <c r="H27" s="171"/>
      <c r="I27" s="171"/>
      <c r="J27" s="171"/>
      <c r="K27" s="171"/>
      <c r="L27" s="171"/>
      <c r="M27" s="171"/>
      <c r="N27" s="171"/>
      <c r="AA27" s="98">
        <v>23</v>
      </c>
      <c r="AB27" s="185" t="s">
        <v>758</v>
      </c>
      <c r="AC27" s="186">
        <v>50</v>
      </c>
      <c r="AD27" s="186">
        <v>50</v>
      </c>
      <c r="AE27" s="186">
        <v>2.5</v>
      </c>
      <c r="AF27" s="187">
        <v>4.5890000000000004</v>
      </c>
      <c r="AG27" s="187">
        <v>3.6019999999999999</v>
      </c>
      <c r="AH27" s="126"/>
      <c r="AI27" s="99"/>
      <c r="AJ27" s="99"/>
      <c r="AK27" s="98">
        <v>23</v>
      </c>
      <c r="AL27" s="136" t="s">
        <v>759</v>
      </c>
      <c r="AM27" s="98">
        <v>250</v>
      </c>
      <c r="AN27" s="98">
        <v>75</v>
      </c>
      <c r="AO27" s="98">
        <v>20</v>
      </c>
      <c r="AP27" s="188">
        <v>2.2000000000000002</v>
      </c>
      <c r="AQ27" s="138">
        <v>9.26</v>
      </c>
      <c r="AR27" s="138">
        <v>7.27</v>
      </c>
      <c r="AS27" s="138"/>
      <c r="AV27" s="99"/>
      <c r="AW27" s="171"/>
      <c r="AX27" s="99"/>
      <c r="AY27" s="171"/>
      <c r="AZ27" s="171"/>
      <c r="BA27" s="171"/>
      <c r="BB27" s="215"/>
      <c r="BC27" s="215"/>
      <c r="BD27" s="215"/>
      <c r="BG27" s="99"/>
      <c r="BH27" s="171"/>
      <c r="BI27" s="171"/>
      <c r="BJ27" s="171"/>
      <c r="BK27" s="171"/>
      <c r="BL27" s="171"/>
      <c r="BM27" s="218"/>
      <c r="BN27" s="218"/>
      <c r="BO27" s="218"/>
    </row>
    <row r="28" spans="2:67" ht="22.5" customHeight="1">
      <c r="AA28" s="98">
        <v>24</v>
      </c>
      <c r="AB28" s="185" t="s">
        <v>760</v>
      </c>
      <c r="AC28" s="186">
        <v>50</v>
      </c>
      <c r="AD28" s="186">
        <v>50</v>
      </c>
      <c r="AE28" s="186">
        <v>3</v>
      </c>
      <c r="AF28" s="187">
        <v>5.4080000000000004</v>
      </c>
      <c r="AG28" s="187">
        <v>4.2450000000000001</v>
      </c>
      <c r="AH28" s="126"/>
      <c r="AI28" s="99"/>
      <c r="AJ28" s="99"/>
      <c r="AK28" s="116">
        <v>24</v>
      </c>
      <c r="AL28" s="219" t="s">
        <v>761</v>
      </c>
      <c r="AM28" s="116">
        <v>250</v>
      </c>
      <c r="AN28" s="116">
        <v>75</v>
      </c>
      <c r="AO28" s="98">
        <v>20</v>
      </c>
      <c r="AP28" s="220">
        <v>2.5</v>
      </c>
      <c r="AQ28" s="221">
        <v>10.48</v>
      </c>
      <c r="AR28" s="221">
        <v>8.23</v>
      </c>
      <c r="AS28" s="221"/>
      <c r="AV28" s="99"/>
      <c r="AW28" s="171"/>
      <c r="AX28" s="99"/>
      <c r="AY28" s="171"/>
      <c r="AZ28" s="171"/>
      <c r="BA28" s="171"/>
      <c r="BB28" s="215"/>
      <c r="BC28" s="215"/>
      <c r="BD28" s="215"/>
      <c r="BG28" s="99"/>
      <c r="BH28" s="171"/>
      <c r="BI28" s="171"/>
      <c r="BJ28" s="171"/>
      <c r="BK28" s="171"/>
      <c r="BL28" s="171"/>
      <c r="BM28" s="218"/>
      <c r="BN28" s="218"/>
      <c r="BO28" s="218"/>
    </row>
    <row r="29" spans="2:67" ht="22.5" customHeight="1">
      <c r="AA29" s="98">
        <v>25</v>
      </c>
      <c r="AB29" s="185" t="s">
        <v>762</v>
      </c>
      <c r="AC29" s="186">
        <v>50</v>
      </c>
      <c r="AD29" s="186">
        <v>50</v>
      </c>
      <c r="AE29" s="186">
        <v>4</v>
      </c>
      <c r="AF29" s="187">
        <v>6.9470000000000001</v>
      </c>
      <c r="AG29" s="187">
        <v>5.4539999999999997</v>
      </c>
      <c r="AH29" s="126"/>
      <c r="AI29" s="99"/>
      <c r="AJ29" s="99"/>
      <c r="AK29" s="212"/>
      <c r="AL29" s="222"/>
      <c r="AM29" s="212"/>
      <c r="AN29" s="212"/>
      <c r="AO29" s="212"/>
      <c r="AP29" s="212"/>
      <c r="AQ29" s="223"/>
      <c r="AR29" s="223"/>
      <c r="AS29" s="223"/>
      <c r="AV29" s="99"/>
      <c r="AW29" s="171"/>
      <c r="AX29" s="99"/>
      <c r="AY29" s="171"/>
      <c r="AZ29" s="171"/>
      <c r="BA29" s="171"/>
      <c r="BB29" s="215"/>
      <c r="BC29" s="215"/>
      <c r="BD29" s="215"/>
      <c r="BG29" s="99"/>
      <c r="BH29" s="171"/>
      <c r="BI29" s="171"/>
      <c r="BJ29" s="171"/>
      <c r="BK29" s="171"/>
      <c r="BL29" s="171"/>
      <c r="BM29" s="218"/>
      <c r="BN29" s="218"/>
      <c r="BO29" s="218"/>
    </row>
    <row r="30" spans="2:67" ht="22.5" customHeight="1">
      <c r="AA30" s="98">
        <v>26</v>
      </c>
      <c r="AB30" s="201" t="s">
        <v>763</v>
      </c>
      <c r="AC30" s="202">
        <v>60</v>
      </c>
      <c r="AD30" s="202">
        <v>60</v>
      </c>
      <c r="AE30" s="202">
        <v>2</v>
      </c>
      <c r="AF30" s="203">
        <v>4.47</v>
      </c>
      <c r="AG30" s="203">
        <v>3.51</v>
      </c>
      <c r="AH30" s="126"/>
      <c r="AI30" s="99"/>
      <c r="AJ30" s="99"/>
      <c r="AK30" s="99"/>
      <c r="AL30" s="174"/>
      <c r="AM30" s="99"/>
      <c r="AN30" s="99"/>
      <c r="AO30" s="99"/>
      <c r="AP30" s="99"/>
      <c r="AQ30" s="177"/>
      <c r="AR30" s="177"/>
      <c r="AS30" s="177"/>
      <c r="AV30" s="99"/>
      <c r="AW30" s="171"/>
      <c r="AX30" s="99"/>
      <c r="AY30" s="171"/>
      <c r="AZ30" s="171"/>
      <c r="BA30" s="171"/>
      <c r="BB30" s="215"/>
      <c r="BC30" s="215"/>
      <c r="BD30" s="215"/>
      <c r="BG30" s="99"/>
      <c r="BH30" s="171"/>
      <c r="BI30" s="171"/>
      <c r="BJ30" s="171"/>
      <c r="BK30" s="171"/>
      <c r="BL30" s="171"/>
      <c r="BM30" s="218"/>
      <c r="BN30" s="218"/>
      <c r="BO30" s="218"/>
    </row>
    <row r="31" spans="2:67" ht="22.5" customHeight="1">
      <c r="AA31" s="98">
        <v>27</v>
      </c>
      <c r="AB31" s="201" t="s">
        <v>764</v>
      </c>
      <c r="AC31" s="202">
        <v>60</v>
      </c>
      <c r="AD31" s="202">
        <v>60</v>
      </c>
      <c r="AE31" s="202">
        <v>2.5</v>
      </c>
      <c r="AF31" s="203">
        <v>5.48</v>
      </c>
      <c r="AG31" s="203">
        <v>4.3</v>
      </c>
      <c r="AH31" s="126"/>
      <c r="AI31" s="99"/>
      <c r="AJ31" s="99"/>
      <c r="AK31" s="99"/>
      <c r="AL31" s="174"/>
      <c r="AM31" s="99"/>
      <c r="AN31" s="99"/>
      <c r="AO31" s="99"/>
      <c r="AP31" s="99"/>
      <c r="AQ31" s="177"/>
      <c r="AR31" s="177"/>
      <c r="AS31" s="177"/>
      <c r="AV31" s="99"/>
      <c r="AW31" s="171"/>
      <c r="AX31" s="99"/>
      <c r="AY31" s="171"/>
      <c r="AZ31" s="171"/>
      <c r="BA31" s="171"/>
      <c r="BB31" s="215"/>
      <c r="BC31" s="215"/>
      <c r="BD31" s="215"/>
      <c r="BG31" s="99"/>
      <c r="BH31" s="171"/>
      <c r="BI31" s="171"/>
      <c r="BJ31" s="171"/>
      <c r="BK31" s="171"/>
      <c r="BL31" s="171"/>
      <c r="BM31" s="218"/>
      <c r="BN31" s="218"/>
      <c r="BO31" s="218"/>
    </row>
    <row r="32" spans="2:67" ht="22.5" customHeight="1">
      <c r="AA32" s="98">
        <v>28</v>
      </c>
      <c r="AB32" s="201" t="s">
        <v>765</v>
      </c>
      <c r="AC32" s="202">
        <v>60</v>
      </c>
      <c r="AD32" s="202">
        <v>60</v>
      </c>
      <c r="AE32" s="202">
        <v>3</v>
      </c>
      <c r="AF32" s="203">
        <v>6.6079999999999997</v>
      </c>
      <c r="AG32" s="203">
        <v>5.1870000000000003</v>
      </c>
      <c r="AH32" s="126"/>
      <c r="AI32" s="99"/>
      <c r="AJ32" s="99"/>
      <c r="AK32" s="99"/>
      <c r="AL32" s="174"/>
      <c r="AM32" s="99"/>
      <c r="AN32" s="99"/>
      <c r="AO32" s="99"/>
      <c r="AP32" s="99"/>
      <c r="AQ32" s="177"/>
      <c r="AR32" s="177"/>
      <c r="AS32" s="177"/>
      <c r="AV32" s="99"/>
      <c r="AW32" s="171"/>
      <c r="AX32" s="99"/>
      <c r="AY32" s="171"/>
      <c r="AZ32" s="171"/>
      <c r="BA32" s="171"/>
      <c r="BB32" s="215"/>
      <c r="BC32" s="215"/>
      <c r="BD32" s="215"/>
      <c r="BG32" s="99"/>
      <c r="BH32" s="171"/>
      <c r="BI32" s="171"/>
      <c r="BJ32" s="171"/>
      <c r="BK32" s="171"/>
      <c r="BL32" s="171"/>
      <c r="BM32" s="218"/>
      <c r="BN32" s="218"/>
      <c r="BO32" s="218"/>
    </row>
    <row r="33" spans="27:67" ht="22.5" customHeight="1">
      <c r="AA33" s="98">
        <v>29</v>
      </c>
      <c r="AB33" s="201" t="s">
        <v>766</v>
      </c>
      <c r="AC33" s="202">
        <v>60</v>
      </c>
      <c r="AD33" s="202">
        <v>60</v>
      </c>
      <c r="AE33" s="202">
        <v>4</v>
      </c>
      <c r="AF33" s="203">
        <v>8.5470000000000006</v>
      </c>
      <c r="AG33" s="203">
        <v>6.71</v>
      </c>
      <c r="AH33" s="126"/>
      <c r="AI33" s="99"/>
      <c r="AJ33" s="99"/>
      <c r="AK33" s="99"/>
      <c r="AL33" s="174"/>
      <c r="AM33" s="99"/>
      <c r="AN33" s="99"/>
      <c r="AO33" s="99"/>
      <c r="AP33" s="99"/>
      <c r="AQ33" s="177"/>
      <c r="AR33" s="177"/>
      <c r="AS33" s="177"/>
      <c r="AV33" s="99"/>
      <c r="AW33" s="171"/>
      <c r="AX33" s="99"/>
      <c r="AY33" s="171"/>
      <c r="AZ33" s="171"/>
      <c r="BA33" s="171"/>
      <c r="BB33" s="215"/>
      <c r="BC33" s="215"/>
      <c r="BD33" s="215"/>
      <c r="BG33" s="99"/>
      <c r="BH33" s="171"/>
      <c r="BI33" s="171"/>
      <c r="BJ33" s="171"/>
      <c r="BK33" s="171"/>
      <c r="BL33" s="171"/>
      <c r="BM33" s="218"/>
      <c r="BN33" s="218"/>
      <c r="BO33" s="218"/>
    </row>
    <row r="34" spans="27:67" ht="22.5" customHeight="1">
      <c r="AA34" s="98">
        <v>30</v>
      </c>
      <c r="AB34" s="201" t="s">
        <v>767</v>
      </c>
      <c r="AC34" s="202">
        <v>60</v>
      </c>
      <c r="AD34" s="202">
        <v>60</v>
      </c>
      <c r="AE34" s="202">
        <v>5</v>
      </c>
      <c r="AF34" s="203">
        <v>10.356</v>
      </c>
      <c r="AG34" s="203">
        <v>8.1289999999999996</v>
      </c>
      <c r="AH34" s="126"/>
      <c r="AI34" s="99"/>
      <c r="AJ34" s="99"/>
      <c r="AK34" s="99"/>
      <c r="AL34" s="174"/>
      <c r="AM34" s="99"/>
      <c r="AN34" s="99"/>
      <c r="AO34" s="99"/>
      <c r="AP34" s="99"/>
      <c r="AQ34" s="177"/>
      <c r="AR34" s="177"/>
      <c r="AS34" s="177"/>
      <c r="AV34" s="99"/>
      <c r="AW34" s="171"/>
      <c r="AX34" s="99"/>
      <c r="AY34" s="171"/>
      <c r="AZ34" s="171"/>
      <c r="BA34" s="171"/>
      <c r="BB34" s="215"/>
      <c r="BC34" s="215"/>
      <c r="BD34" s="215"/>
      <c r="BG34" s="99"/>
      <c r="BH34" s="171"/>
      <c r="BI34" s="171"/>
      <c r="BJ34" s="171"/>
      <c r="BK34" s="171"/>
      <c r="BL34" s="171"/>
      <c r="BM34" s="218"/>
      <c r="BN34" s="218"/>
      <c r="BO34" s="218"/>
    </row>
    <row r="35" spans="27:67" ht="22.5" customHeight="1">
      <c r="AA35" s="98">
        <v>31</v>
      </c>
      <c r="AB35" s="185" t="s">
        <v>768</v>
      </c>
      <c r="AC35" s="186">
        <v>70</v>
      </c>
      <c r="AD35" s="186">
        <v>70</v>
      </c>
      <c r="AE35" s="186">
        <v>2.5</v>
      </c>
      <c r="AF35" s="187">
        <v>6.59</v>
      </c>
      <c r="AG35" s="187">
        <v>5.17</v>
      </c>
      <c r="AH35" s="126"/>
      <c r="AI35" s="99"/>
      <c r="AJ35" s="99"/>
      <c r="AK35" s="99"/>
      <c r="AL35" s="174"/>
      <c r="AM35" s="99"/>
      <c r="AN35" s="99"/>
      <c r="AO35" s="99"/>
      <c r="AP35" s="99"/>
      <c r="AQ35" s="177"/>
      <c r="AR35" s="177"/>
      <c r="AS35" s="177"/>
      <c r="AV35" s="99"/>
      <c r="AW35" s="171"/>
      <c r="AX35" s="99"/>
      <c r="AY35" s="171"/>
      <c r="AZ35" s="171"/>
      <c r="BA35" s="171"/>
      <c r="BB35" s="215"/>
      <c r="BC35" s="215"/>
      <c r="BD35" s="215"/>
      <c r="BG35" s="99"/>
      <c r="BH35" s="171"/>
      <c r="BI35" s="171"/>
      <c r="BJ35" s="171"/>
      <c r="BK35" s="171"/>
      <c r="BL35" s="171"/>
      <c r="BM35" s="218"/>
      <c r="BN35" s="218"/>
      <c r="BO35" s="218"/>
    </row>
    <row r="36" spans="27:67" ht="22.5" customHeight="1">
      <c r="AA36" s="98">
        <v>32</v>
      </c>
      <c r="AB36" s="185" t="s">
        <v>769</v>
      </c>
      <c r="AC36" s="186">
        <v>70</v>
      </c>
      <c r="AD36" s="186">
        <v>70</v>
      </c>
      <c r="AE36" s="186">
        <v>3</v>
      </c>
      <c r="AF36" s="187">
        <v>7.8079999999999998</v>
      </c>
      <c r="AG36" s="187">
        <v>6.1289999999999996</v>
      </c>
      <c r="AH36" s="126"/>
      <c r="AI36" s="99"/>
      <c r="AJ36" s="99"/>
      <c r="AK36" s="99"/>
      <c r="AL36" s="174"/>
      <c r="AM36" s="99"/>
      <c r="AN36" s="99"/>
      <c r="AO36" s="99"/>
      <c r="AP36" s="99"/>
      <c r="AQ36" s="177"/>
      <c r="AR36" s="177"/>
      <c r="AS36" s="177"/>
      <c r="AV36" s="99"/>
      <c r="AW36" s="171"/>
      <c r="AX36" s="99"/>
      <c r="AY36" s="171"/>
      <c r="AZ36" s="171"/>
      <c r="BA36" s="171"/>
      <c r="BB36" s="215"/>
      <c r="BC36" s="215"/>
      <c r="BD36" s="215"/>
      <c r="BG36" s="99"/>
      <c r="BH36" s="171"/>
      <c r="BI36" s="171"/>
      <c r="BJ36" s="171"/>
      <c r="BK36" s="171"/>
      <c r="BL36" s="171"/>
      <c r="BM36" s="218"/>
      <c r="BN36" s="218"/>
      <c r="BO36" s="218"/>
    </row>
    <row r="37" spans="27:67" ht="22.5" customHeight="1">
      <c r="AA37" s="98">
        <v>33</v>
      </c>
      <c r="AB37" s="185" t="s">
        <v>770</v>
      </c>
      <c r="AC37" s="186">
        <v>70</v>
      </c>
      <c r="AD37" s="186">
        <v>70</v>
      </c>
      <c r="AE37" s="186">
        <v>4</v>
      </c>
      <c r="AF37" s="187">
        <v>10.147</v>
      </c>
      <c r="AG37" s="187">
        <v>7.9660000000000002</v>
      </c>
      <c r="AH37" s="126"/>
      <c r="AI37" s="99"/>
      <c r="AJ37" s="99"/>
      <c r="AK37" s="99"/>
      <c r="AL37" s="174"/>
      <c r="AM37" s="99"/>
      <c r="AN37" s="99"/>
      <c r="AO37" s="99"/>
      <c r="AP37" s="99"/>
      <c r="AQ37" s="177"/>
      <c r="AR37" s="177"/>
      <c r="AS37" s="177"/>
      <c r="AV37" s="99"/>
      <c r="AW37" s="171"/>
      <c r="AX37" s="99"/>
      <c r="AY37" s="171"/>
      <c r="AZ37" s="171"/>
      <c r="BA37" s="171"/>
      <c r="BB37" s="215"/>
      <c r="BC37" s="215"/>
      <c r="BD37" s="215"/>
      <c r="BG37" s="99"/>
      <c r="BH37" s="171"/>
      <c r="BI37" s="171"/>
      <c r="BJ37" s="171"/>
      <c r="BK37" s="171"/>
      <c r="BL37" s="171"/>
      <c r="BM37" s="218"/>
      <c r="BN37" s="218"/>
      <c r="BO37" s="218"/>
    </row>
    <row r="38" spans="27:67" ht="22.5" customHeight="1">
      <c r="AA38" s="98">
        <v>34</v>
      </c>
      <c r="AB38" s="185" t="s">
        <v>771</v>
      </c>
      <c r="AC38" s="186">
        <v>70</v>
      </c>
      <c r="AD38" s="186">
        <v>70</v>
      </c>
      <c r="AE38" s="186">
        <v>5</v>
      </c>
      <c r="AF38" s="187">
        <v>12.356</v>
      </c>
      <c r="AG38" s="187">
        <v>9.6989999999999998</v>
      </c>
      <c r="AH38" s="126"/>
      <c r="AI38" s="99"/>
      <c r="AJ38" s="99"/>
      <c r="AK38" s="99"/>
      <c r="AL38" s="174"/>
      <c r="AM38" s="99"/>
      <c r="AN38" s="99"/>
      <c r="AO38" s="99"/>
      <c r="AP38" s="99"/>
      <c r="AQ38" s="177"/>
      <c r="AR38" s="177"/>
      <c r="AS38" s="177"/>
      <c r="AV38" s="99"/>
      <c r="AW38" s="171"/>
      <c r="AX38" s="99"/>
      <c r="AY38" s="171"/>
      <c r="AZ38" s="171"/>
      <c r="BA38" s="171"/>
      <c r="BB38" s="215"/>
      <c r="BC38" s="215"/>
      <c r="BD38" s="215"/>
      <c r="BG38" s="99"/>
      <c r="BH38" s="171"/>
      <c r="BI38" s="171"/>
      <c r="BJ38" s="171"/>
      <c r="BK38" s="171"/>
      <c r="BL38" s="171"/>
      <c r="BM38" s="218"/>
      <c r="BN38" s="218"/>
      <c r="BO38" s="218"/>
    </row>
    <row r="39" spans="27:67" ht="22.5" customHeight="1">
      <c r="AA39" s="98">
        <v>35</v>
      </c>
      <c r="AB39" s="201" t="s">
        <v>772</v>
      </c>
      <c r="AC39" s="202">
        <v>80</v>
      </c>
      <c r="AD39" s="202">
        <v>80</v>
      </c>
      <c r="AE39" s="202">
        <v>2</v>
      </c>
      <c r="AF39" s="203">
        <v>6.07</v>
      </c>
      <c r="AG39" s="203">
        <v>4.76</v>
      </c>
      <c r="AH39" s="126"/>
      <c r="AI39" s="99"/>
      <c r="AJ39" s="99"/>
      <c r="AK39" s="99"/>
      <c r="AL39" s="174"/>
      <c r="AM39" s="99"/>
      <c r="AN39" s="99"/>
      <c r="AO39" s="99"/>
      <c r="AP39" s="99"/>
      <c r="AQ39" s="177"/>
      <c r="AR39" s="177"/>
      <c r="AS39" s="177"/>
      <c r="AV39" s="99"/>
      <c r="AW39" s="171"/>
      <c r="AX39" s="99"/>
      <c r="AY39" s="171"/>
      <c r="AZ39" s="171"/>
      <c r="BA39" s="171"/>
      <c r="BB39" s="215"/>
      <c r="BC39" s="215"/>
      <c r="BD39" s="215"/>
      <c r="BG39" s="99"/>
      <c r="BH39" s="171"/>
      <c r="BI39" s="171"/>
      <c r="BJ39" s="171"/>
      <c r="BK39" s="171"/>
      <c r="BL39" s="171"/>
      <c r="BM39" s="218"/>
      <c r="BN39" s="218"/>
      <c r="BO39" s="218"/>
    </row>
    <row r="40" spans="27:67" ht="19.5" customHeight="1">
      <c r="AA40" s="98">
        <v>36</v>
      </c>
      <c r="AB40" s="201" t="s">
        <v>773</v>
      </c>
      <c r="AC40" s="202">
        <v>80</v>
      </c>
      <c r="AD40" s="202">
        <v>80</v>
      </c>
      <c r="AE40" s="202">
        <v>2.5</v>
      </c>
      <c r="AF40" s="203">
        <v>7.48</v>
      </c>
      <c r="AG40" s="203">
        <v>5.87</v>
      </c>
      <c r="AH40" s="126"/>
      <c r="AI40" s="99"/>
      <c r="AJ40" s="99"/>
      <c r="AK40" s="99"/>
      <c r="AL40" s="174"/>
      <c r="AM40" s="99"/>
      <c r="AN40" s="99"/>
      <c r="AO40" s="99"/>
      <c r="AP40" s="99"/>
      <c r="AQ40" s="177"/>
      <c r="AR40" s="177"/>
      <c r="AS40" s="177"/>
      <c r="AV40" s="99"/>
      <c r="AW40" s="171"/>
      <c r="AX40" s="99"/>
      <c r="AY40" s="171"/>
      <c r="AZ40" s="171"/>
      <c r="BA40" s="171"/>
      <c r="BB40" s="215"/>
      <c r="BC40" s="215"/>
      <c r="BD40" s="215"/>
      <c r="BG40" s="99"/>
      <c r="BH40" s="171"/>
      <c r="BI40" s="171"/>
      <c r="BJ40" s="171"/>
      <c r="BK40" s="171"/>
      <c r="BL40" s="171"/>
      <c r="BM40" s="218"/>
      <c r="BN40" s="218"/>
      <c r="BO40" s="218"/>
    </row>
    <row r="41" spans="27:67" ht="19.5" customHeight="1">
      <c r="AA41" s="98">
        <v>37</v>
      </c>
      <c r="AB41" s="201" t="s">
        <v>774</v>
      </c>
      <c r="AC41" s="202">
        <v>80</v>
      </c>
      <c r="AD41" s="202">
        <v>80</v>
      </c>
      <c r="AE41" s="202">
        <v>3</v>
      </c>
      <c r="AF41" s="203">
        <v>9.0079999999999991</v>
      </c>
      <c r="AG41" s="203">
        <v>7.0709999999999997</v>
      </c>
      <c r="AH41" s="126"/>
      <c r="AI41" s="99"/>
      <c r="AJ41" s="99"/>
      <c r="AK41" s="99"/>
      <c r="AL41" s="174"/>
      <c r="AM41" s="99"/>
      <c r="AN41" s="99"/>
      <c r="AO41" s="99"/>
      <c r="AP41" s="99"/>
      <c r="AQ41" s="177"/>
      <c r="AR41" s="177"/>
      <c r="AS41" s="177"/>
      <c r="AV41" s="99"/>
      <c r="AW41" s="171"/>
      <c r="AX41" s="99"/>
      <c r="AY41" s="171"/>
      <c r="AZ41" s="171"/>
      <c r="BA41" s="171"/>
      <c r="BB41" s="215"/>
      <c r="BC41" s="215"/>
      <c r="BD41" s="215"/>
      <c r="BG41" s="99"/>
      <c r="BH41" s="171"/>
      <c r="BI41" s="171"/>
      <c r="BJ41" s="171"/>
      <c r="BK41" s="171"/>
      <c r="BL41" s="171"/>
      <c r="BM41" s="218"/>
      <c r="BN41" s="218"/>
      <c r="BO41" s="218"/>
    </row>
    <row r="42" spans="27:67" ht="19.5" customHeight="1">
      <c r="AA42" s="98">
        <v>38</v>
      </c>
      <c r="AB42" s="201" t="s">
        <v>775</v>
      </c>
      <c r="AC42" s="202">
        <v>80</v>
      </c>
      <c r="AD42" s="202">
        <v>80</v>
      </c>
      <c r="AE42" s="202">
        <v>4</v>
      </c>
      <c r="AF42" s="203">
        <v>11.747</v>
      </c>
      <c r="AG42" s="203">
        <v>9.2219999999999995</v>
      </c>
      <c r="AH42" s="126"/>
      <c r="AI42" s="99"/>
      <c r="AJ42" s="99"/>
      <c r="AK42" s="99"/>
      <c r="AL42" s="174"/>
      <c r="AM42" s="99"/>
      <c r="AN42" s="99"/>
      <c r="AO42" s="99"/>
      <c r="AP42" s="99"/>
      <c r="AQ42" s="177"/>
      <c r="AR42" s="177"/>
      <c r="AS42" s="177"/>
      <c r="AV42" s="99"/>
      <c r="AW42" s="171"/>
      <c r="AX42" s="99"/>
      <c r="AY42" s="171"/>
      <c r="AZ42" s="171"/>
      <c r="BA42" s="171"/>
      <c r="BB42" s="215"/>
      <c r="BC42" s="215"/>
      <c r="BD42" s="215"/>
      <c r="BG42" s="99"/>
      <c r="BH42" s="171"/>
      <c r="BI42" s="171"/>
      <c r="BJ42" s="171"/>
      <c r="BK42" s="171"/>
      <c r="BL42" s="171"/>
      <c r="BM42" s="218"/>
      <c r="BN42" s="218"/>
      <c r="BO42" s="218"/>
    </row>
    <row r="43" spans="27:67" ht="19.5" customHeight="1">
      <c r="AA43" s="98">
        <v>39</v>
      </c>
      <c r="AB43" s="201" t="s">
        <v>776</v>
      </c>
      <c r="AC43" s="202">
        <v>80</v>
      </c>
      <c r="AD43" s="202">
        <v>80</v>
      </c>
      <c r="AE43" s="202">
        <v>5</v>
      </c>
      <c r="AF43" s="203">
        <v>14.356</v>
      </c>
      <c r="AG43" s="203">
        <v>11.269</v>
      </c>
      <c r="AH43" s="126"/>
      <c r="AI43" s="99"/>
      <c r="AJ43" s="99"/>
      <c r="AK43" s="99"/>
      <c r="AL43" s="174"/>
      <c r="AM43" s="99"/>
      <c r="AN43" s="99"/>
      <c r="AO43" s="99"/>
      <c r="AP43" s="99"/>
      <c r="AQ43" s="177"/>
      <c r="AR43" s="177"/>
      <c r="AS43" s="177"/>
      <c r="AV43" s="99"/>
      <c r="AW43" s="171"/>
      <c r="AX43" s="99"/>
      <c r="AY43" s="171"/>
      <c r="AZ43" s="171"/>
      <c r="BA43" s="171"/>
      <c r="BB43" s="215"/>
      <c r="BC43" s="215"/>
      <c r="BD43" s="215"/>
      <c r="BG43" s="99"/>
      <c r="BH43" s="171"/>
      <c r="BI43" s="171"/>
      <c r="BJ43" s="171"/>
      <c r="BK43" s="171"/>
      <c r="BL43" s="171"/>
      <c r="BM43" s="218"/>
      <c r="BN43" s="218"/>
      <c r="BO43" s="218"/>
    </row>
    <row r="44" spans="27:67" ht="19.5" customHeight="1">
      <c r="AA44" s="98">
        <v>40</v>
      </c>
      <c r="AB44" s="185" t="s">
        <v>777</v>
      </c>
      <c r="AC44" s="186">
        <v>90</v>
      </c>
      <c r="AD44" s="186">
        <v>90</v>
      </c>
      <c r="AE44" s="186">
        <v>3</v>
      </c>
      <c r="AF44" s="187">
        <v>10.208</v>
      </c>
      <c r="AG44" s="187">
        <v>8.0129999999999999</v>
      </c>
      <c r="AH44" s="126"/>
      <c r="AI44" s="99"/>
      <c r="AJ44" s="99"/>
      <c r="AK44" s="99"/>
      <c r="AL44" s="174"/>
      <c r="AM44" s="99"/>
      <c r="AN44" s="99"/>
      <c r="AO44" s="99"/>
      <c r="AP44" s="99"/>
      <c r="AQ44" s="177"/>
      <c r="AR44" s="177"/>
      <c r="AS44" s="177"/>
      <c r="AV44" s="99"/>
      <c r="AW44" s="171"/>
      <c r="AX44" s="99"/>
      <c r="AY44" s="171"/>
      <c r="AZ44" s="171"/>
      <c r="BA44" s="171"/>
      <c r="BB44" s="215"/>
      <c r="BC44" s="215"/>
      <c r="BD44" s="215"/>
      <c r="BG44" s="99"/>
      <c r="BH44" s="171"/>
      <c r="BI44" s="171"/>
      <c r="BJ44" s="171"/>
      <c r="BK44" s="171"/>
      <c r="BL44" s="171"/>
      <c r="BM44" s="218"/>
      <c r="BN44" s="218"/>
      <c r="BO44" s="218"/>
    </row>
    <row r="45" spans="27:67" ht="19.5" customHeight="1">
      <c r="AA45" s="98">
        <v>41</v>
      </c>
      <c r="AB45" s="185" t="s">
        <v>778</v>
      </c>
      <c r="AC45" s="186">
        <v>90</v>
      </c>
      <c r="AD45" s="186">
        <v>90</v>
      </c>
      <c r="AE45" s="186">
        <v>4</v>
      </c>
      <c r="AF45" s="187">
        <v>13.347</v>
      </c>
      <c r="AG45" s="187">
        <v>10.478</v>
      </c>
      <c r="AH45" s="126"/>
      <c r="AI45" s="99"/>
      <c r="AJ45" s="99"/>
      <c r="AK45" s="99"/>
      <c r="AL45" s="174"/>
      <c r="AM45" s="99"/>
      <c r="AN45" s="99"/>
      <c r="AO45" s="99"/>
      <c r="AP45" s="99"/>
      <c r="AQ45" s="177"/>
      <c r="AR45" s="177"/>
      <c r="AS45" s="177"/>
      <c r="AV45" s="99"/>
      <c r="AW45" s="171"/>
      <c r="AX45" s="99"/>
      <c r="AY45" s="171"/>
      <c r="AZ45" s="171"/>
      <c r="BA45" s="171"/>
      <c r="BB45" s="215"/>
      <c r="BC45" s="215"/>
      <c r="BD45" s="215"/>
      <c r="BG45" s="99"/>
      <c r="BH45" s="171"/>
      <c r="BI45" s="171"/>
      <c r="BJ45" s="171"/>
      <c r="BK45" s="171"/>
      <c r="BL45" s="171"/>
      <c r="BM45" s="218"/>
      <c r="BN45" s="218"/>
      <c r="BO45" s="218"/>
    </row>
    <row r="46" spans="27:67" ht="19.5" customHeight="1">
      <c r="AA46" s="98">
        <v>42</v>
      </c>
      <c r="AB46" s="185" t="s">
        <v>779</v>
      </c>
      <c r="AC46" s="186">
        <v>90</v>
      </c>
      <c r="AD46" s="186">
        <v>90</v>
      </c>
      <c r="AE46" s="186">
        <v>5</v>
      </c>
      <c r="AF46" s="187">
        <v>16.356000000000002</v>
      </c>
      <c r="AG46" s="187">
        <v>12.839</v>
      </c>
      <c r="AH46" s="126"/>
      <c r="AI46" s="99"/>
      <c r="AJ46" s="99"/>
      <c r="AK46" s="99"/>
      <c r="AL46" s="174"/>
      <c r="AM46" s="99"/>
      <c r="AN46" s="99"/>
      <c r="AO46" s="99"/>
      <c r="AP46" s="99"/>
      <c r="AQ46" s="177"/>
      <c r="AR46" s="177"/>
      <c r="AS46" s="177"/>
      <c r="AV46" s="171"/>
      <c r="AW46" s="176"/>
      <c r="AX46" s="99"/>
      <c r="AY46" s="171"/>
      <c r="AZ46" s="171"/>
      <c r="BA46" s="171"/>
      <c r="BB46" s="177"/>
      <c r="BC46" s="177"/>
      <c r="BD46" s="177"/>
      <c r="BG46" s="99"/>
      <c r="BH46" s="171"/>
      <c r="BI46" s="171"/>
      <c r="BJ46" s="171"/>
      <c r="BK46" s="171"/>
      <c r="BL46" s="171"/>
      <c r="BM46" s="218"/>
      <c r="BN46" s="218"/>
      <c r="BO46" s="218"/>
    </row>
    <row r="47" spans="27:67" ht="19.5" customHeight="1">
      <c r="AA47" s="98">
        <v>43</v>
      </c>
      <c r="AB47" s="185" t="s">
        <v>780</v>
      </c>
      <c r="AC47" s="186">
        <v>90</v>
      </c>
      <c r="AD47" s="186">
        <v>90</v>
      </c>
      <c r="AE47" s="186">
        <v>6</v>
      </c>
      <c r="AF47" s="187">
        <v>19.231999999999999</v>
      </c>
      <c r="AG47" s="187">
        <v>15.097</v>
      </c>
      <c r="AH47" s="126"/>
      <c r="AI47" s="99"/>
      <c r="AJ47" s="99"/>
      <c r="AK47" s="99"/>
      <c r="AL47" s="174"/>
      <c r="AM47" s="99"/>
      <c r="AN47" s="99"/>
      <c r="AO47" s="99"/>
      <c r="AP47" s="99"/>
      <c r="AQ47" s="177"/>
      <c r="AR47" s="177"/>
      <c r="AS47" s="177"/>
      <c r="AV47" s="171"/>
      <c r="AW47" s="174"/>
      <c r="AX47" s="99"/>
      <c r="AY47" s="171"/>
      <c r="AZ47" s="171"/>
      <c r="BA47" s="171"/>
      <c r="BB47" s="177"/>
      <c r="BC47" s="177"/>
      <c r="BD47" s="177"/>
      <c r="BG47" s="99"/>
      <c r="BH47" s="171"/>
      <c r="BI47" s="171"/>
      <c r="BJ47" s="171"/>
      <c r="BK47" s="171"/>
      <c r="BL47" s="171"/>
      <c r="BM47" s="218"/>
      <c r="BN47" s="218"/>
      <c r="BO47" s="218"/>
    </row>
    <row r="48" spans="27:67" ht="19.5" customHeight="1">
      <c r="AA48" s="98">
        <v>44</v>
      </c>
      <c r="AB48" s="201" t="s">
        <v>781</v>
      </c>
      <c r="AC48" s="202">
        <v>100</v>
      </c>
      <c r="AD48" s="202">
        <v>100</v>
      </c>
      <c r="AE48" s="202">
        <v>2.5</v>
      </c>
      <c r="AF48" s="203">
        <v>9.48</v>
      </c>
      <c r="AG48" s="203">
        <v>7.44</v>
      </c>
      <c r="AH48" s="126"/>
      <c r="AI48" s="99"/>
      <c r="AJ48" s="99"/>
      <c r="AK48" s="99"/>
      <c r="AL48" s="174"/>
      <c r="AM48" s="99"/>
      <c r="AN48" s="99"/>
      <c r="AO48" s="99"/>
      <c r="AP48" s="99"/>
      <c r="AQ48" s="177"/>
      <c r="AR48" s="177"/>
      <c r="AS48" s="177"/>
      <c r="AV48" s="171"/>
      <c r="AW48" s="176"/>
      <c r="AX48" s="99"/>
      <c r="AY48" s="171"/>
      <c r="AZ48" s="171"/>
      <c r="BA48" s="171"/>
      <c r="BB48" s="177"/>
      <c r="BC48" s="177"/>
      <c r="BD48" s="177"/>
      <c r="BG48" s="99"/>
      <c r="BH48" s="171"/>
      <c r="BI48" s="171"/>
      <c r="BJ48" s="171"/>
      <c r="BK48" s="171"/>
      <c r="BL48" s="171"/>
      <c r="BM48" s="218"/>
      <c r="BN48" s="218"/>
      <c r="BO48" s="218"/>
    </row>
    <row r="49" spans="27:67" ht="19.5" customHeight="1">
      <c r="AA49" s="98">
        <v>45</v>
      </c>
      <c r="AB49" s="201" t="s">
        <v>782</v>
      </c>
      <c r="AC49" s="202">
        <v>100</v>
      </c>
      <c r="AD49" s="202">
        <v>100</v>
      </c>
      <c r="AE49" s="202">
        <v>3</v>
      </c>
      <c r="AF49" s="203">
        <v>11.25</v>
      </c>
      <c r="AG49" s="203">
        <v>8.83</v>
      </c>
      <c r="AH49" s="126"/>
      <c r="AI49" s="99"/>
      <c r="AJ49" s="99"/>
      <c r="AK49" s="99"/>
      <c r="AL49" s="174"/>
      <c r="AM49" s="99"/>
      <c r="AN49" s="99"/>
      <c r="AO49" s="99"/>
      <c r="AP49" s="99"/>
      <c r="AQ49" s="177"/>
      <c r="AR49" s="177"/>
      <c r="AS49" s="177"/>
      <c r="AV49" s="171"/>
      <c r="AW49" s="176"/>
      <c r="AX49" s="99"/>
      <c r="AY49" s="171"/>
      <c r="AZ49" s="171"/>
      <c r="BA49" s="171"/>
      <c r="BB49" s="177"/>
      <c r="BC49" s="177"/>
      <c r="BD49" s="177"/>
      <c r="BG49" s="99"/>
      <c r="BH49" s="171"/>
      <c r="BI49" s="171"/>
      <c r="BJ49" s="171"/>
      <c r="BK49" s="171"/>
      <c r="BL49" s="171"/>
      <c r="BM49" s="218"/>
      <c r="BN49" s="218"/>
      <c r="BO49" s="218"/>
    </row>
    <row r="50" spans="27:67" ht="19.5" customHeight="1">
      <c r="AA50" s="98">
        <v>46</v>
      </c>
      <c r="AB50" s="201" t="s">
        <v>783</v>
      </c>
      <c r="AC50" s="202">
        <v>100</v>
      </c>
      <c r="AD50" s="202">
        <v>100</v>
      </c>
      <c r="AE50" s="202">
        <v>4</v>
      </c>
      <c r="AF50" s="203">
        <v>14.946999999999999</v>
      </c>
      <c r="AG50" s="203">
        <v>11.734</v>
      </c>
      <c r="AH50" s="126"/>
      <c r="AI50" s="99"/>
      <c r="AJ50" s="99"/>
      <c r="AK50" s="99"/>
      <c r="AL50" s="174"/>
      <c r="AM50" s="99"/>
      <c r="AN50" s="99"/>
      <c r="AO50" s="99"/>
      <c r="AP50" s="99"/>
      <c r="AQ50" s="177"/>
      <c r="AR50" s="177"/>
      <c r="AS50" s="177"/>
      <c r="AV50" s="171"/>
      <c r="AW50" s="176"/>
      <c r="AX50" s="99"/>
      <c r="AY50" s="171"/>
      <c r="AZ50" s="171"/>
      <c r="BA50" s="171"/>
      <c r="BB50" s="177"/>
      <c r="BC50" s="177"/>
      <c r="BD50" s="177"/>
      <c r="BG50" s="171"/>
      <c r="BH50" s="99"/>
      <c r="BI50" s="171"/>
      <c r="BJ50" s="171"/>
      <c r="BK50" s="171"/>
      <c r="BL50" s="171"/>
      <c r="BM50" s="171"/>
      <c r="BN50" s="171"/>
      <c r="BO50" s="171"/>
    </row>
    <row r="51" spans="27:67" ht="19.5" customHeight="1">
      <c r="AA51" s="98">
        <v>47</v>
      </c>
      <c r="AB51" s="201" t="s">
        <v>784</v>
      </c>
      <c r="AC51" s="202">
        <v>100</v>
      </c>
      <c r="AD51" s="202">
        <v>100</v>
      </c>
      <c r="AE51" s="202">
        <v>5</v>
      </c>
      <c r="AF51" s="203">
        <v>18.356000000000002</v>
      </c>
      <c r="AG51" s="203">
        <v>14.409000000000001</v>
      </c>
      <c r="AH51" s="126"/>
      <c r="AI51" s="99"/>
      <c r="AJ51" s="99"/>
      <c r="AK51" s="99"/>
      <c r="AL51" s="174"/>
      <c r="AM51" s="99"/>
      <c r="AN51" s="99"/>
      <c r="AO51" s="99"/>
      <c r="AP51" s="99"/>
      <c r="AQ51" s="177"/>
      <c r="AR51" s="177"/>
      <c r="AS51" s="177"/>
      <c r="AV51" s="171"/>
      <c r="AW51" s="176"/>
      <c r="AX51" s="99"/>
      <c r="AY51" s="171"/>
      <c r="AZ51" s="171"/>
      <c r="BA51" s="171"/>
      <c r="BB51" s="177"/>
      <c r="BC51" s="177"/>
      <c r="BD51" s="177"/>
      <c r="BG51" s="171"/>
      <c r="BH51" s="174"/>
      <c r="BI51" s="171"/>
      <c r="BJ51" s="171"/>
      <c r="BK51" s="171"/>
      <c r="BL51" s="171"/>
      <c r="BM51" s="171"/>
      <c r="BN51" s="171"/>
      <c r="BO51" s="171"/>
    </row>
    <row r="52" spans="27:67" ht="19.5" customHeight="1">
      <c r="AA52" s="98">
        <v>48</v>
      </c>
      <c r="AB52" s="201" t="s">
        <v>785</v>
      </c>
      <c r="AC52" s="202">
        <v>100</v>
      </c>
      <c r="AD52" s="202">
        <v>100</v>
      </c>
      <c r="AE52" s="202">
        <v>6</v>
      </c>
      <c r="AF52" s="203">
        <v>21.632000000000001</v>
      </c>
      <c r="AG52" s="203">
        <v>16.981000000000002</v>
      </c>
      <c r="AH52" s="126"/>
      <c r="AI52" s="99"/>
      <c r="AJ52" s="99"/>
      <c r="AK52" s="99"/>
      <c r="AL52" s="174"/>
      <c r="AM52" s="99"/>
      <c r="AN52" s="99"/>
      <c r="AO52" s="99"/>
      <c r="AP52" s="99"/>
      <c r="AQ52" s="177"/>
      <c r="AR52" s="177"/>
      <c r="AS52" s="177"/>
      <c r="AW52" s="176"/>
      <c r="AX52" s="99"/>
      <c r="AY52" s="171"/>
      <c r="AZ52" s="171"/>
      <c r="BA52" s="171"/>
      <c r="BB52" s="177"/>
      <c r="BC52" s="177"/>
      <c r="BD52" s="177"/>
      <c r="BG52" s="171"/>
      <c r="BH52" s="99"/>
      <c r="BI52" s="171"/>
      <c r="BJ52" s="171"/>
      <c r="BK52" s="171"/>
      <c r="BL52" s="171"/>
      <c r="BM52" s="171"/>
      <c r="BN52" s="171"/>
      <c r="BO52" s="171"/>
    </row>
    <row r="53" spans="27:67" ht="19.5" customHeight="1">
      <c r="AA53" s="98">
        <v>49</v>
      </c>
      <c r="AB53" s="185" t="s">
        <v>786</v>
      </c>
      <c r="AC53" s="186">
        <v>110</v>
      </c>
      <c r="AD53" s="186">
        <v>110</v>
      </c>
      <c r="AE53" s="186">
        <v>4</v>
      </c>
      <c r="AF53" s="187">
        <v>16.547999999999998</v>
      </c>
      <c r="AG53" s="187">
        <v>12.99</v>
      </c>
      <c r="AH53" s="126"/>
      <c r="AI53" s="99"/>
      <c r="AJ53" s="99"/>
      <c r="AK53" s="99"/>
      <c r="AL53" s="174"/>
      <c r="AM53" s="99"/>
      <c r="AN53" s="99"/>
      <c r="AO53" s="99"/>
      <c r="AP53" s="99"/>
      <c r="AQ53" s="177"/>
      <c r="AR53" s="177"/>
      <c r="AS53" s="177"/>
      <c r="AW53" s="176"/>
      <c r="AX53" s="99"/>
      <c r="AY53" s="171"/>
      <c r="AZ53" s="171"/>
      <c r="BA53" s="171"/>
      <c r="BB53" s="177"/>
      <c r="BC53" s="177"/>
      <c r="BD53" s="177"/>
    </row>
    <row r="54" spans="27:67" ht="19.5" customHeight="1">
      <c r="AA54" s="98">
        <v>50</v>
      </c>
      <c r="AB54" s="185" t="s">
        <v>787</v>
      </c>
      <c r="AC54" s="186">
        <v>110</v>
      </c>
      <c r="AD54" s="186">
        <v>110</v>
      </c>
      <c r="AE54" s="186">
        <v>5</v>
      </c>
      <c r="AF54" s="187">
        <v>20.356000000000002</v>
      </c>
      <c r="AG54" s="187">
        <v>15.98</v>
      </c>
      <c r="AH54" s="126"/>
      <c r="AI54" s="99"/>
      <c r="AJ54" s="99"/>
      <c r="AK54" s="99"/>
      <c r="AL54" s="174"/>
      <c r="AM54" s="99"/>
      <c r="AN54" s="99"/>
      <c r="AO54" s="99"/>
      <c r="AP54" s="99"/>
      <c r="AQ54" s="177"/>
      <c r="AR54" s="177"/>
      <c r="AS54" s="177"/>
      <c r="AW54" s="176"/>
      <c r="AX54" s="99"/>
      <c r="AY54" s="171"/>
      <c r="AZ54" s="171"/>
      <c r="BA54" s="171"/>
      <c r="BB54" s="177"/>
      <c r="BC54" s="177"/>
      <c r="BD54" s="177"/>
    </row>
    <row r="55" spans="27:67" ht="19.5" customHeight="1">
      <c r="AA55" s="98">
        <v>51</v>
      </c>
      <c r="AB55" s="185" t="s">
        <v>788</v>
      </c>
      <c r="AC55" s="186">
        <v>110</v>
      </c>
      <c r="AD55" s="186">
        <v>110</v>
      </c>
      <c r="AE55" s="186">
        <v>6</v>
      </c>
      <c r="AF55" s="187">
        <v>24.033000000000001</v>
      </c>
      <c r="AG55" s="187">
        <v>18.866</v>
      </c>
      <c r="AH55" s="126"/>
      <c r="AI55" s="99"/>
      <c r="AJ55" s="99"/>
      <c r="AK55" s="99"/>
      <c r="AL55" s="174"/>
      <c r="AM55" s="99"/>
      <c r="AN55" s="99"/>
      <c r="AO55" s="99"/>
      <c r="AP55" s="99"/>
      <c r="AQ55" s="177"/>
      <c r="AR55" s="177"/>
      <c r="AS55" s="177"/>
      <c r="AW55" s="176"/>
      <c r="AX55" s="99"/>
      <c r="AY55" s="171"/>
      <c r="AZ55" s="171"/>
      <c r="BA55" s="171"/>
      <c r="BB55" s="177"/>
      <c r="BC55" s="177"/>
      <c r="BD55" s="177"/>
    </row>
    <row r="56" spans="27:67" ht="19.5" customHeight="1">
      <c r="AA56" s="98">
        <v>52</v>
      </c>
      <c r="AB56" s="201" t="s">
        <v>789</v>
      </c>
      <c r="AC56" s="202">
        <v>120</v>
      </c>
      <c r="AD56" s="202">
        <v>120</v>
      </c>
      <c r="AE56" s="202">
        <v>2.5</v>
      </c>
      <c r="AF56" s="203">
        <v>11.48</v>
      </c>
      <c r="AG56" s="203">
        <v>7.01</v>
      </c>
      <c r="AH56" s="126"/>
      <c r="AI56" s="99"/>
      <c r="AJ56" s="99"/>
      <c r="AK56" s="99"/>
      <c r="AL56" s="174"/>
      <c r="AM56" s="99"/>
      <c r="AN56" s="99"/>
      <c r="AO56" s="99"/>
      <c r="AP56" s="99"/>
      <c r="AQ56" s="177"/>
      <c r="AR56" s="177"/>
      <c r="AS56" s="177"/>
      <c r="AW56" s="176"/>
      <c r="AX56" s="99"/>
      <c r="AY56" s="171"/>
      <c r="AZ56" s="171"/>
      <c r="BA56" s="171"/>
      <c r="BB56" s="177"/>
      <c r="BC56" s="177"/>
      <c r="BD56" s="177"/>
    </row>
    <row r="57" spans="27:67" ht="19.5" customHeight="1">
      <c r="AA57" s="98">
        <v>53</v>
      </c>
      <c r="AB57" s="201" t="s">
        <v>790</v>
      </c>
      <c r="AC57" s="202">
        <v>120</v>
      </c>
      <c r="AD57" s="202">
        <v>120</v>
      </c>
      <c r="AE57" s="202">
        <v>3</v>
      </c>
      <c r="AF57" s="203">
        <v>13.65</v>
      </c>
      <c r="AG57" s="203">
        <v>10.72</v>
      </c>
      <c r="AH57" s="126"/>
      <c r="AI57" s="99"/>
      <c r="AJ57" s="99"/>
      <c r="AK57" s="99"/>
      <c r="AL57" s="174"/>
      <c r="AM57" s="99"/>
      <c r="AN57" s="99"/>
      <c r="AO57" s="99"/>
      <c r="AP57" s="99"/>
      <c r="AQ57" s="177"/>
      <c r="AR57" s="177"/>
      <c r="AS57" s="177"/>
      <c r="AW57" s="176"/>
      <c r="AX57" s="99"/>
      <c r="AY57" s="171"/>
      <c r="AZ57" s="171"/>
      <c r="BA57" s="171"/>
      <c r="BB57" s="177"/>
      <c r="BC57" s="177"/>
      <c r="BD57" s="177"/>
    </row>
    <row r="58" spans="27:67" ht="19.5" customHeight="1">
      <c r="AA58" s="98">
        <v>54</v>
      </c>
      <c r="AB58" s="201" t="s">
        <v>791</v>
      </c>
      <c r="AC58" s="202">
        <v>120</v>
      </c>
      <c r="AD58" s="202">
        <v>120</v>
      </c>
      <c r="AE58" s="202">
        <v>4</v>
      </c>
      <c r="AF58" s="203">
        <v>18.146999999999998</v>
      </c>
      <c r="AG58" s="203">
        <v>14.246</v>
      </c>
      <c r="AH58" s="126"/>
      <c r="AI58" s="99"/>
      <c r="AJ58" s="99"/>
      <c r="AK58" s="99"/>
      <c r="AL58" s="174"/>
      <c r="AM58" s="99"/>
      <c r="AN58" s="99"/>
      <c r="AO58" s="99"/>
      <c r="AP58" s="99"/>
      <c r="AQ58" s="177"/>
      <c r="AR58" s="177"/>
      <c r="AS58" s="177"/>
      <c r="AW58" s="176"/>
      <c r="AX58" s="99"/>
      <c r="AY58" s="171"/>
      <c r="AZ58" s="171"/>
      <c r="BA58" s="171"/>
      <c r="BB58" s="177"/>
      <c r="BC58" s="177"/>
      <c r="BD58" s="177"/>
    </row>
    <row r="59" spans="27:67" ht="19.5" customHeight="1">
      <c r="AA59" s="98">
        <v>55</v>
      </c>
      <c r="AB59" s="201" t="s">
        <v>792</v>
      </c>
      <c r="AC59" s="202">
        <v>120</v>
      </c>
      <c r="AD59" s="202">
        <v>120</v>
      </c>
      <c r="AE59" s="202">
        <v>5</v>
      </c>
      <c r="AF59" s="203">
        <v>22.356000000000002</v>
      </c>
      <c r="AG59" s="203">
        <v>17.548999999999999</v>
      </c>
      <c r="AH59" s="126"/>
      <c r="AI59" s="99"/>
      <c r="AJ59" s="99"/>
      <c r="AK59" s="99"/>
      <c r="AL59" s="174"/>
      <c r="AM59" s="99"/>
      <c r="AN59" s="99"/>
      <c r="AO59" s="99"/>
      <c r="AP59" s="99"/>
      <c r="AQ59" s="177"/>
      <c r="AR59" s="177"/>
      <c r="AS59" s="177"/>
      <c r="AW59" s="176"/>
      <c r="AX59" s="99"/>
      <c r="AY59" s="171"/>
      <c r="AZ59" s="171"/>
      <c r="BA59" s="171"/>
      <c r="BB59" s="177"/>
      <c r="BC59" s="177"/>
      <c r="BD59" s="177"/>
    </row>
    <row r="60" spans="27:67" ht="19.5" customHeight="1">
      <c r="AA60" s="98">
        <v>56</v>
      </c>
      <c r="AB60" s="201" t="s">
        <v>793</v>
      </c>
      <c r="AC60" s="202">
        <v>120</v>
      </c>
      <c r="AD60" s="202">
        <v>120</v>
      </c>
      <c r="AE60" s="202">
        <v>6</v>
      </c>
      <c r="AF60" s="203">
        <v>26.431999999999999</v>
      </c>
      <c r="AG60" s="203">
        <v>20.748999999999999</v>
      </c>
      <c r="AH60" s="126"/>
      <c r="AI60" s="99"/>
      <c r="AJ60" s="99"/>
      <c r="AK60" s="99"/>
      <c r="AL60" s="174"/>
      <c r="AM60" s="99"/>
      <c r="AN60" s="99"/>
      <c r="AO60" s="99"/>
      <c r="AP60" s="99"/>
      <c r="AQ60" s="177"/>
      <c r="AR60" s="177"/>
      <c r="AS60" s="177"/>
      <c r="AW60" s="176"/>
      <c r="AX60" s="99"/>
      <c r="AY60" s="171"/>
      <c r="AZ60" s="171"/>
      <c r="BA60" s="171"/>
      <c r="BB60" s="177"/>
      <c r="BC60" s="177"/>
      <c r="BD60" s="177"/>
    </row>
    <row r="61" spans="27:67" ht="19.5" customHeight="1">
      <c r="AA61" s="98">
        <v>57</v>
      </c>
      <c r="AB61" s="201" t="s">
        <v>794</v>
      </c>
      <c r="AC61" s="202">
        <v>120</v>
      </c>
      <c r="AD61" s="202">
        <v>120</v>
      </c>
      <c r="AE61" s="202">
        <v>8</v>
      </c>
      <c r="AF61" s="203">
        <v>34.191000000000003</v>
      </c>
      <c r="AG61" s="203">
        <v>26.84</v>
      </c>
      <c r="AH61" s="126"/>
      <c r="AI61" s="99"/>
      <c r="AJ61" s="99"/>
      <c r="AK61" s="99"/>
      <c r="AL61" s="174"/>
      <c r="AM61" s="99"/>
      <c r="AN61" s="99"/>
      <c r="AO61" s="99"/>
      <c r="AP61" s="99"/>
      <c r="AQ61" s="177"/>
      <c r="AR61" s="177"/>
      <c r="AS61" s="177"/>
      <c r="AW61" s="176"/>
      <c r="AX61" s="99"/>
      <c r="AY61" s="171"/>
      <c r="AZ61" s="171"/>
      <c r="BA61" s="171"/>
      <c r="BB61" s="177"/>
      <c r="BC61" s="177"/>
      <c r="BD61" s="177"/>
    </row>
    <row r="62" spans="27:67" ht="19.5" customHeight="1">
      <c r="AA62" s="98">
        <v>58</v>
      </c>
      <c r="AB62" s="185" t="s">
        <v>795</v>
      </c>
      <c r="AC62" s="186">
        <v>130</v>
      </c>
      <c r="AD62" s="186">
        <v>130</v>
      </c>
      <c r="AE62" s="186">
        <v>4</v>
      </c>
      <c r="AF62" s="187">
        <v>19.748000000000001</v>
      </c>
      <c r="AG62" s="187">
        <v>15.502000000000001</v>
      </c>
      <c r="AH62" s="126"/>
      <c r="AI62" s="99"/>
      <c r="AJ62" s="99"/>
      <c r="AK62" s="99"/>
      <c r="AL62" s="174"/>
      <c r="AM62" s="99"/>
      <c r="AN62" s="99"/>
      <c r="AO62" s="99"/>
      <c r="AP62" s="99"/>
      <c r="AQ62" s="177"/>
      <c r="AR62" s="177"/>
      <c r="AS62" s="177"/>
      <c r="AW62" s="176"/>
      <c r="AX62" s="99"/>
      <c r="AY62" s="171"/>
      <c r="AZ62" s="171"/>
      <c r="BA62" s="171"/>
      <c r="BB62" s="177"/>
      <c r="BC62" s="177"/>
      <c r="BD62" s="177"/>
    </row>
    <row r="63" spans="27:67" ht="19.5" customHeight="1">
      <c r="AA63" s="98">
        <v>59</v>
      </c>
      <c r="AB63" s="185" t="s">
        <v>796</v>
      </c>
      <c r="AC63" s="186">
        <v>130</v>
      </c>
      <c r="AD63" s="186">
        <v>130</v>
      </c>
      <c r="AE63" s="186">
        <v>5</v>
      </c>
      <c r="AF63" s="187">
        <v>24.356000000000002</v>
      </c>
      <c r="AG63" s="187">
        <v>19.12</v>
      </c>
      <c r="AH63" s="126"/>
      <c r="AI63" s="99"/>
      <c r="AJ63" s="99"/>
      <c r="AK63" s="99"/>
      <c r="AL63" s="174"/>
      <c r="AM63" s="99"/>
      <c r="AN63" s="99"/>
      <c r="AO63" s="99"/>
      <c r="AP63" s="99"/>
      <c r="AQ63" s="177"/>
      <c r="AR63" s="177"/>
      <c r="AS63" s="177"/>
      <c r="AW63" s="176"/>
      <c r="AX63" s="99"/>
      <c r="AY63" s="171"/>
      <c r="AZ63" s="171"/>
      <c r="BA63" s="171"/>
      <c r="BB63" s="177"/>
      <c r="BC63" s="177"/>
      <c r="BD63" s="177"/>
    </row>
    <row r="64" spans="27:67" ht="19.5" customHeight="1">
      <c r="AA64" s="98">
        <v>60</v>
      </c>
      <c r="AB64" s="185" t="s">
        <v>797</v>
      </c>
      <c r="AC64" s="186">
        <v>130</v>
      </c>
      <c r="AD64" s="186">
        <v>130</v>
      </c>
      <c r="AE64" s="186">
        <v>6</v>
      </c>
      <c r="AF64" s="187">
        <v>28.832999999999998</v>
      </c>
      <c r="AG64" s="187">
        <v>22.634</v>
      </c>
      <c r="AH64" s="126"/>
      <c r="AI64" s="99"/>
      <c r="AJ64" s="99"/>
      <c r="AK64" s="99"/>
      <c r="AL64" s="174"/>
      <c r="AM64" s="99"/>
      <c r="AN64" s="99"/>
      <c r="AO64" s="99"/>
      <c r="AP64" s="99"/>
      <c r="AQ64" s="177"/>
      <c r="AR64" s="177"/>
      <c r="AS64" s="177"/>
      <c r="AW64" s="99"/>
      <c r="AX64" s="171"/>
      <c r="AY64" s="171"/>
      <c r="AZ64" s="171"/>
      <c r="BA64" s="171"/>
      <c r="BB64" s="171"/>
      <c r="BC64" s="171"/>
      <c r="BD64" s="171"/>
    </row>
    <row r="65" spans="27:56" ht="19.5" customHeight="1">
      <c r="AA65" s="98">
        <v>61</v>
      </c>
      <c r="AB65" s="185" t="s">
        <v>798</v>
      </c>
      <c r="AC65" s="186">
        <v>130</v>
      </c>
      <c r="AD65" s="186">
        <v>130</v>
      </c>
      <c r="AE65" s="186">
        <v>8</v>
      </c>
      <c r="AF65" s="187">
        <v>36.841999999999999</v>
      </c>
      <c r="AG65" s="187">
        <v>28.920999999999999</v>
      </c>
      <c r="AH65" s="126"/>
      <c r="AI65" s="99"/>
      <c r="AJ65" s="99"/>
      <c r="AK65" s="99"/>
      <c r="AL65" s="174"/>
      <c r="AM65" s="99"/>
      <c r="AN65" s="99"/>
      <c r="AO65" s="99"/>
      <c r="AP65" s="99"/>
      <c r="AQ65" s="177"/>
      <c r="AR65" s="177"/>
      <c r="AS65" s="177"/>
      <c r="AW65" s="99"/>
      <c r="AX65" s="171"/>
      <c r="AY65" s="171"/>
      <c r="AZ65" s="171"/>
      <c r="BA65" s="171"/>
      <c r="BB65" s="171"/>
      <c r="BC65" s="171"/>
      <c r="BD65" s="171"/>
    </row>
    <row r="66" spans="27:56" ht="19.5" customHeight="1">
      <c r="AA66" s="98">
        <v>62</v>
      </c>
      <c r="AB66" s="201" t="s">
        <v>799</v>
      </c>
      <c r="AC66" s="202">
        <v>140</v>
      </c>
      <c r="AD66" s="202">
        <v>140</v>
      </c>
      <c r="AE66" s="202">
        <v>3</v>
      </c>
      <c r="AF66" s="203">
        <v>16.05</v>
      </c>
      <c r="AG66" s="203">
        <v>12.6</v>
      </c>
      <c r="AH66" s="126"/>
      <c r="AI66" s="99"/>
      <c r="AJ66" s="99"/>
      <c r="AK66" s="99"/>
      <c r="AL66" s="174"/>
      <c r="AM66" s="99"/>
      <c r="AN66" s="99"/>
      <c r="AO66" s="99"/>
      <c r="AP66" s="99"/>
      <c r="AQ66" s="177"/>
      <c r="AR66" s="177"/>
      <c r="AS66" s="177"/>
      <c r="AW66" s="99"/>
      <c r="AX66" s="171"/>
      <c r="AY66" s="171"/>
      <c r="AZ66" s="171"/>
      <c r="BA66" s="171"/>
      <c r="BB66" s="171"/>
      <c r="BC66" s="171"/>
      <c r="BD66" s="171"/>
    </row>
    <row r="67" spans="27:56" ht="19.5" customHeight="1">
      <c r="AA67" s="98">
        <v>63</v>
      </c>
      <c r="AB67" s="201" t="s">
        <v>800</v>
      </c>
      <c r="AC67" s="202">
        <v>140</v>
      </c>
      <c r="AD67" s="202">
        <v>140</v>
      </c>
      <c r="AE67" s="202">
        <v>3.5</v>
      </c>
      <c r="AF67" s="203">
        <v>18.579999999999998</v>
      </c>
      <c r="AG67" s="203">
        <v>14.59</v>
      </c>
      <c r="AH67" s="126"/>
      <c r="AI67" s="99"/>
      <c r="AJ67" s="99"/>
      <c r="AK67" s="99"/>
      <c r="AL67" s="174"/>
      <c r="AM67" s="99"/>
      <c r="AN67" s="99"/>
      <c r="AO67" s="99"/>
      <c r="AP67" s="99"/>
      <c r="AQ67" s="177"/>
      <c r="AR67" s="177"/>
      <c r="AS67" s="177"/>
      <c r="AW67" s="99"/>
      <c r="AX67" s="171"/>
      <c r="AY67" s="171"/>
      <c r="AZ67" s="171"/>
      <c r="BA67" s="171"/>
      <c r="BB67" s="171"/>
      <c r="BC67" s="171"/>
      <c r="BD67" s="171"/>
    </row>
    <row r="68" spans="27:56" ht="19.5" customHeight="1">
      <c r="AA68" s="98">
        <v>64</v>
      </c>
      <c r="AB68" s="201" t="s">
        <v>801</v>
      </c>
      <c r="AC68" s="202">
        <v>140</v>
      </c>
      <c r="AD68" s="202">
        <v>140</v>
      </c>
      <c r="AE68" s="202">
        <v>4</v>
      </c>
      <c r="AF68" s="203">
        <v>21.07</v>
      </c>
      <c r="AG68" s="203">
        <v>16.440000000000001</v>
      </c>
      <c r="AH68" s="126"/>
      <c r="AI68" s="99"/>
      <c r="AJ68" s="99"/>
      <c r="AK68" s="99"/>
      <c r="AL68" s="174"/>
      <c r="AM68" s="99"/>
      <c r="AN68" s="99"/>
      <c r="AO68" s="99"/>
      <c r="AP68" s="99"/>
      <c r="AQ68" s="177"/>
      <c r="AR68" s="177"/>
      <c r="AS68" s="177"/>
    </row>
    <row r="69" spans="27:56" ht="19.5" customHeight="1">
      <c r="AA69" s="98">
        <v>65</v>
      </c>
      <c r="AB69" s="201" t="s">
        <v>802</v>
      </c>
      <c r="AC69" s="202">
        <v>140</v>
      </c>
      <c r="AD69" s="202">
        <v>140</v>
      </c>
      <c r="AE69" s="202">
        <v>5</v>
      </c>
      <c r="AF69" s="203">
        <v>26.356000000000002</v>
      </c>
      <c r="AG69" s="203">
        <v>20.689</v>
      </c>
      <c r="AH69" s="126"/>
      <c r="AI69" s="99"/>
      <c r="AJ69" s="99"/>
      <c r="AK69" s="99"/>
      <c r="AL69" s="174"/>
      <c r="AM69" s="99"/>
      <c r="AN69" s="99"/>
      <c r="AO69" s="99"/>
      <c r="AP69" s="99"/>
      <c r="AQ69" s="177"/>
      <c r="AR69" s="177"/>
      <c r="AS69" s="177"/>
    </row>
    <row r="70" spans="27:56" ht="19.5" customHeight="1">
      <c r="AA70" s="98">
        <v>66</v>
      </c>
      <c r="AB70" s="201" t="s">
        <v>803</v>
      </c>
      <c r="AC70" s="202">
        <v>140</v>
      </c>
      <c r="AD70" s="202">
        <v>140</v>
      </c>
      <c r="AE70" s="202">
        <v>6</v>
      </c>
      <c r="AF70" s="203">
        <v>31.231999999999999</v>
      </c>
      <c r="AG70" s="203">
        <v>24.516999999999999</v>
      </c>
      <c r="AH70" s="126"/>
      <c r="AI70" s="99"/>
      <c r="AJ70" s="99"/>
      <c r="AK70" s="99"/>
      <c r="AL70" s="174"/>
      <c r="AM70" s="99"/>
      <c r="AN70" s="99"/>
      <c r="AO70" s="99"/>
      <c r="AP70" s="99"/>
      <c r="AQ70" s="177"/>
      <c r="AR70" s="177"/>
      <c r="AS70" s="177"/>
    </row>
    <row r="71" spans="27:56" ht="19.5" customHeight="1">
      <c r="AA71" s="98">
        <v>67</v>
      </c>
      <c r="AB71" s="201" t="s">
        <v>804</v>
      </c>
      <c r="AC71" s="202">
        <v>140</v>
      </c>
      <c r="AD71" s="202">
        <v>140</v>
      </c>
      <c r="AE71" s="202">
        <v>8</v>
      </c>
      <c r="AF71" s="203">
        <v>40.591000000000001</v>
      </c>
      <c r="AG71" s="203">
        <v>31.864000000000001</v>
      </c>
      <c r="AH71" s="126"/>
      <c r="AI71" s="99"/>
      <c r="AJ71" s="99"/>
      <c r="AK71" s="99"/>
      <c r="AL71" s="174"/>
      <c r="AM71" s="99"/>
      <c r="AN71" s="99"/>
      <c r="AO71" s="99"/>
      <c r="AP71" s="99"/>
      <c r="AQ71" s="177"/>
      <c r="AR71" s="177"/>
      <c r="AS71" s="177"/>
    </row>
    <row r="72" spans="27:56" ht="19.5" customHeight="1">
      <c r="AA72" s="98">
        <v>68</v>
      </c>
      <c r="AB72" s="185" t="s">
        <v>805</v>
      </c>
      <c r="AC72" s="186">
        <v>150</v>
      </c>
      <c r="AD72" s="186">
        <v>150</v>
      </c>
      <c r="AE72" s="186">
        <v>4</v>
      </c>
      <c r="AF72" s="187">
        <v>22.948</v>
      </c>
      <c r="AG72" s="187">
        <v>18.013999999999999</v>
      </c>
      <c r="AH72" s="126"/>
      <c r="AI72" s="99"/>
      <c r="AJ72" s="99"/>
      <c r="AK72" s="99"/>
      <c r="AL72" s="174"/>
      <c r="AM72" s="99"/>
      <c r="AN72" s="99"/>
      <c r="AO72" s="99"/>
      <c r="AP72" s="99"/>
      <c r="AQ72" s="177"/>
      <c r="AR72" s="177"/>
      <c r="AS72" s="177"/>
    </row>
    <row r="73" spans="27:56" ht="19.5" customHeight="1">
      <c r="AA73" s="98">
        <v>69</v>
      </c>
      <c r="AB73" s="185" t="s">
        <v>806</v>
      </c>
      <c r="AC73" s="186">
        <v>150</v>
      </c>
      <c r="AD73" s="186">
        <v>150</v>
      </c>
      <c r="AE73" s="186">
        <v>5</v>
      </c>
      <c r="AF73" s="187">
        <v>28.356000000000002</v>
      </c>
      <c r="AG73" s="187">
        <v>22.26</v>
      </c>
      <c r="AH73" s="126"/>
      <c r="AI73" s="99"/>
      <c r="AJ73" s="99"/>
      <c r="AK73" s="99"/>
      <c r="AL73" s="174"/>
      <c r="AM73" s="99"/>
      <c r="AN73" s="99"/>
      <c r="AO73" s="99"/>
      <c r="AP73" s="99"/>
      <c r="AQ73" s="177"/>
      <c r="AR73" s="177"/>
      <c r="AS73" s="177"/>
    </row>
    <row r="74" spans="27:56" ht="19.5" customHeight="1">
      <c r="AA74" s="98">
        <v>70</v>
      </c>
      <c r="AB74" s="185" t="s">
        <v>807</v>
      </c>
      <c r="AC74" s="186">
        <v>150</v>
      </c>
      <c r="AD74" s="186">
        <v>150</v>
      </c>
      <c r="AE74" s="186">
        <v>6</v>
      </c>
      <c r="AF74" s="187">
        <v>33.633000000000003</v>
      </c>
      <c r="AG74" s="187">
        <v>26.402000000000001</v>
      </c>
      <c r="AH74" s="126"/>
      <c r="AI74" s="99"/>
      <c r="AJ74" s="99"/>
      <c r="AK74" s="99"/>
      <c r="AL74" s="174"/>
      <c r="AM74" s="99"/>
      <c r="AN74" s="99"/>
      <c r="AO74" s="99"/>
      <c r="AP74" s="99"/>
      <c r="AQ74" s="177"/>
      <c r="AR74" s="177"/>
      <c r="AS74" s="177"/>
    </row>
    <row r="75" spans="27:56" ht="19.5" customHeight="1">
      <c r="AA75" s="98">
        <v>71</v>
      </c>
      <c r="AB75" s="185" t="s">
        <v>808</v>
      </c>
      <c r="AC75" s="186">
        <v>150</v>
      </c>
      <c r="AD75" s="186">
        <v>150</v>
      </c>
      <c r="AE75" s="186">
        <v>8</v>
      </c>
      <c r="AF75" s="187">
        <v>43.241999999999997</v>
      </c>
      <c r="AG75" s="187">
        <v>33.945</v>
      </c>
      <c r="AH75" s="126"/>
      <c r="AI75" s="99"/>
      <c r="AJ75" s="99"/>
      <c r="AK75" s="99"/>
      <c r="AL75" s="174"/>
      <c r="AM75" s="99"/>
      <c r="AN75" s="99"/>
      <c r="AO75" s="99"/>
      <c r="AP75" s="99"/>
      <c r="AQ75" s="177"/>
      <c r="AR75" s="177"/>
      <c r="AS75" s="177"/>
    </row>
    <row r="76" spans="27:56" ht="19.5" customHeight="1">
      <c r="AA76" s="98">
        <v>72</v>
      </c>
      <c r="AB76" s="201" t="s">
        <v>809</v>
      </c>
      <c r="AC76" s="202">
        <v>160</v>
      </c>
      <c r="AD76" s="202">
        <v>160</v>
      </c>
      <c r="AE76" s="202">
        <v>3</v>
      </c>
      <c r="AF76" s="203">
        <v>18.45</v>
      </c>
      <c r="AG76" s="203">
        <v>14.49</v>
      </c>
      <c r="AH76" s="126"/>
      <c r="AI76" s="99"/>
      <c r="AJ76" s="99"/>
      <c r="AK76" s="99"/>
      <c r="AL76" s="176"/>
      <c r="AM76" s="99"/>
      <c r="AN76" s="99"/>
      <c r="AO76" s="99"/>
      <c r="AP76" s="99"/>
      <c r="AQ76" s="177"/>
      <c r="AR76" s="177"/>
      <c r="AS76" s="177"/>
    </row>
    <row r="77" spans="27:56" ht="19.5" customHeight="1">
      <c r="AA77" s="98">
        <v>73</v>
      </c>
      <c r="AB77" s="201" t="s">
        <v>810</v>
      </c>
      <c r="AC77" s="202">
        <v>160</v>
      </c>
      <c r="AD77" s="202">
        <v>160</v>
      </c>
      <c r="AE77" s="202">
        <v>3.5</v>
      </c>
      <c r="AF77" s="203">
        <v>21.38</v>
      </c>
      <c r="AG77" s="203">
        <v>16.77</v>
      </c>
      <c r="AH77" s="126"/>
      <c r="AI77" s="99"/>
      <c r="AJ77" s="99"/>
      <c r="AK77" s="99"/>
      <c r="AL77" s="176"/>
      <c r="AM77" s="99"/>
      <c r="AN77" s="99"/>
      <c r="AO77" s="99"/>
      <c r="AP77" s="99"/>
      <c r="AQ77" s="177"/>
      <c r="AR77" s="177"/>
      <c r="AS77" s="177"/>
    </row>
    <row r="78" spans="27:56" ht="19.5" customHeight="1">
      <c r="AA78" s="98">
        <v>74</v>
      </c>
      <c r="AB78" s="201" t="s">
        <v>811</v>
      </c>
      <c r="AC78" s="202">
        <v>160</v>
      </c>
      <c r="AD78" s="202">
        <v>160</v>
      </c>
      <c r="AE78" s="202">
        <v>4</v>
      </c>
      <c r="AF78" s="203">
        <v>24.27</v>
      </c>
      <c r="AG78" s="203">
        <v>19.05</v>
      </c>
      <c r="AH78" s="126"/>
      <c r="AI78" s="99"/>
      <c r="AJ78" s="99"/>
      <c r="AK78" s="99"/>
      <c r="AL78" s="176"/>
      <c r="AM78" s="99"/>
      <c r="AN78" s="99"/>
      <c r="AO78" s="99"/>
      <c r="AP78" s="99"/>
      <c r="AQ78" s="177"/>
      <c r="AR78" s="177"/>
      <c r="AS78" s="177"/>
    </row>
    <row r="79" spans="27:56" ht="19.5" customHeight="1">
      <c r="AA79" s="98">
        <v>75</v>
      </c>
      <c r="AB79" s="201" t="s">
        <v>812</v>
      </c>
      <c r="AC79" s="202">
        <v>160</v>
      </c>
      <c r="AD79" s="202">
        <v>160</v>
      </c>
      <c r="AE79" s="202">
        <v>4.5</v>
      </c>
      <c r="AF79" s="203">
        <v>27.12</v>
      </c>
      <c r="AG79" s="203">
        <v>21.05</v>
      </c>
      <c r="AH79" s="126"/>
      <c r="AI79" s="99"/>
      <c r="AJ79" s="99"/>
      <c r="AK79" s="99"/>
      <c r="AL79" s="176"/>
      <c r="AM79" s="99"/>
      <c r="AN79" s="99"/>
      <c r="AO79" s="99"/>
      <c r="AP79" s="99"/>
      <c r="AQ79" s="177"/>
      <c r="AR79" s="177"/>
      <c r="AS79" s="177"/>
    </row>
    <row r="80" spans="27:56" ht="19.5" customHeight="1">
      <c r="AA80" s="98">
        <v>76</v>
      </c>
      <c r="AB80" s="201" t="s">
        <v>813</v>
      </c>
      <c r="AC80" s="202">
        <v>160</v>
      </c>
      <c r="AD80" s="202">
        <v>160</v>
      </c>
      <c r="AE80" s="202">
        <v>5</v>
      </c>
      <c r="AF80" s="203">
        <v>29.93</v>
      </c>
      <c r="AG80" s="203">
        <v>23.3</v>
      </c>
      <c r="AH80" s="126"/>
      <c r="AI80" s="99"/>
      <c r="AJ80" s="99"/>
      <c r="AK80" s="99"/>
      <c r="AL80" s="176"/>
      <c r="AM80" s="99"/>
      <c r="AN80" s="99"/>
      <c r="AO80" s="99"/>
      <c r="AP80" s="99"/>
      <c r="AQ80" s="177"/>
      <c r="AR80" s="177"/>
      <c r="AS80" s="177"/>
    </row>
    <row r="81" spans="27:45" ht="19.5" customHeight="1">
      <c r="AA81" s="98">
        <v>77</v>
      </c>
      <c r="AB81" s="201" t="s">
        <v>814</v>
      </c>
      <c r="AC81" s="202">
        <v>160</v>
      </c>
      <c r="AD81" s="202">
        <v>160</v>
      </c>
      <c r="AE81" s="202">
        <v>6</v>
      </c>
      <c r="AF81" s="203">
        <v>36.031999999999996</v>
      </c>
      <c r="AG81" s="203">
        <v>28.285</v>
      </c>
      <c r="AH81" s="126"/>
      <c r="AI81" s="99"/>
      <c r="AJ81" s="99"/>
      <c r="AK81" s="99"/>
      <c r="AL81" s="176"/>
      <c r="AM81" s="99"/>
      <c r="AN81" s="99"/>
      <c r="AO81" s="99"/>
      <c r="AP81" s="99"/>
      <c r="AQ81" s="177"/>
      <c r="AR81" s="177"/>
      <c r="AS81" s="177"/>
    </row>
    <row r="82" spans="27:45" ht="19.5" customHeight="1">
      <c r="AA82" s="98">
        <v>78</v>
      </c>
      <c r="AB82" s="201" t="s">
        <v>815</v>
      </c>
      <c r="AC82" s="202">
        <v>160</v>
      </c>
      <c r="AD82" s="202">
        <v>160</v>
      </c>
      <c r="AE82" s="202">
        <v>8</v>
      </c>
      <c r="AF82" s="203">
        <v>46.991</v>
      </c>
      <c r="AG82" s="203">
        <v>36.887999999999998</v>
      </c>
      <c r="AH82" s="126"/>
      <c r="AI82" s="99"/>
      <c r="AJ82" s="99"/>
      <c r="AK82" s="99"/>
      <c r="AL82" s="176"/>
      <c r="AM82" s="99"/>
      <c r="AN82" s="99"/>
      <c r="AO82" s="99"/>
      <c r="AP82" s="99"/>
      <c r="AQ82" s="177"/>
      <c r="AR82" s="177"/>
      <c r="AS82" s="177"/>
    </row>
    <row r="83" spans="27:45" ht="19.5" customHeight="1">
      <c r="AA83" s="98">
        <v>79</v>
      </c>
      <c r="AB83" s="185" t="s">
        <v>816</v>
      </c>
      <c r="AC83" s="186">
        <v>170</v>
      </c>
      <c r="AD83" s="186">
        <v>170</v>
      </c>
      <c r="AE83" s="186">
        <v>4</v>
      </c>
      <c r="AF83" s="187">
        <v>26.148</v>
      </c>
      <c r="AG83" s="187">
        <v>20.526</v>
      </c>
      <c r="AH83" s="126"/>
      <c r="AI83" s="99"/>
      <c r="AJ83" s="99"/>
      <c r="AK83" s="99"/>
      <c r="AL83" s="171"/>
      <c r="AM83" s="99"/>
      <c r="AN83" s="99"/>
      <c r="AO83" s="99"/>
      <c r="AP83" s="99"/>
      <c r="AQ83" s="177"/>
      <c r="AR83" s="177"/>
      <c r="AS83" s="177"/>
    </row>
    <row r="84" spans="27:45" ht="19.5" customHeight="1">
      <c r="AA84" s="98">
        <v>80</v>
      </c>
      <c r="AB84" s="185" t="s">
        <v>817</v>
      </c>
      <c r="AC84" s="186">
        <v>170</v>
      </c>
      <c r="AD84" s="186">
        <v>170</v>
      </c>
      <c r="AE84" s="186">
        <v>5</v>
      </c>
      <c r="AF84" s="187">
        <v>32.356000000000002</v>
      </c>
      <c r="AG84" s="187">
        <v>25.4</v>
      </c>
      <c r="AH84" s="126"/>
      <c r="AI84" s="99"/>
      <c r="AJ84" s="99"/>
    </row>
    <row r="85" spans="27:45" ht="19.5" customHeight="1">
      <c r="AA85" s="98">
        <v>81</v>
      </c>
      <c r="AB85" s="185" t="s">
        <v>818</v>
      </c>
      <c r="AC85" s="186">
        <v>170</v>
      </c>
      <c r="AD85" s="186">
        <v>170</v>
      </c>
      <c r="AE85" s="186">
        <v>6</v>
      </c>
      <c r="AF85" s="187">
        <v>38.433</v>
      </c>
      <c r="AG85" s="187">
        <v>30.17</v>
      </c>
      <c r="AH85" s="126"/>
      <c r="AI85" s="99"/>
      <c r="AJ85" s="99"/>
    </row>
    <row r="86" spans="27:45" ht="19.5" customHeight="1">
      <c r="AA86" s="98">
        <v>82</v>
      </c>
      <c r="AB86" s="185" t="s">
        <v>819</v>
      </c>
      <c r="AC86" s="186">
        <v>170</v>
      </c>
      <c r="AD86" s="186">
        <v>170</v>
      </c>
      <c r="AE86" s="186">
        <v>8</v>
      </c>
      <c r="AF86" s="187">
        <v>49.642000000000003</v>
      </c>
      <c r="AG86" s="187">
        <v>38.969000000000001</v>
      </c>
      <c r="AH86" s="126"/>
      <c r="AI86" s="99"/>
      <c r="AJ86" s="99"/>
    </row>
    <row r="87" spans="27:45" ht="19.5" customHeight="1">
      <c r="AA87" s="98">
        <v>83</v>
      </c>
      <c r="AB87" s="201" t="s">
        <v>820</v>
      </c>
      <c r="AC87" s="202">
        <v>180</v>
      </c>
      <c r="AD87" s="202">
        <v>180</v>
      </c>
      <c r="AE87" s="202">
        <v>4</v>
      </c>
      <c r="AF87" s="203">
        <v>27.7</v>
      </c>
      <c r="AG87" s="203">
        <v>21.8</v>
      </c>
      <c r="AH87" s="126"/>
      <c r="AI87" s="99"/>
      <c r="AJ87" s="99"/>
    </row>
    <row r="88" spans="27:45" ht="19.5" customHeight="1">
      <c r="AA88" s="98">
        <v>84</v>
      </c>
      <c r="AB88" s="201" t="s">
        <v>821</v>
      </c>
      <c r="AC88" s="202">
        <v>180</v>
      </c>
      <c r="AD88" s="202">
        <v>180</v>
      </c>
      <c r="AE88" s="202">
        <v>5</v>
      </c>
      <c r="AF88" s="203">
        <v>34.4</v>
      </c>
      <c r="AG88" s="203">
        <v>27</v>
      </c>
      <c r="AH88" s="126"/>
      <c r="AI88" s="99"/>
      <c r="AJ88" s="99"/>
    </row>
    <row r="89" spans="27:45" ht="19.5" customHeight="1">
      <c r="AA89" s="98">
        <v>85</v>
      </c>
      <c r="AB89" s="201" t="s">
        <v>822</v>
      </c>
      <c r="AC89" s="202">
        <v>180</v>
      </c>
      <c r="AD89" s="202">
        <v>180</v>
      </c>
      <c r="AE89" s="202">
        <v>6</v>
      </c>
      <c r="AF89" s="203">
        <v>40.799999999999997</v>
      </c>
      <c r="AG89" s="203">
        <v>32.1</v>
      </c>
      <c r="AH89" s="126"/>
      <c r="AI89" s="99"/>
      <c r="AJ89" s="99"/>
    </row>
    <row r="90" spans="27:45" ht="19.5" customHeight="1">
      <c r="AA90" s="98">
        <v>86</v>
      </c>
      <c r="AB90" s="201" t="s">
        <v>823</v>
      </c>
      <c r="AC90" s="202">
        <v>180</v>
      </c>
      <c r="AD90" s="202">
        <v>180</v>
      </c>
      <c r="AE90" s="202">
        <v>8</v>
      </c>
      <c r="AF90" s="203">
        <v>52.8</v>
      </c>
      <c r="AG90" s="203">
        <v>41.5</v>
      </c>
      <c r="AH90" s="126"/>
      <c r="AI90" s="99"/>
      <c r="AJ90" s="99"/>
    </row>
    <row r="91" spans="27:45" ht="19.5" customHeight="1">
      <c r="AA91" s="98">
        <v>87</v>
      </c>
      <c r="AB91" s="185" t="s">
        <v>824</v>
      </c>
      <c r="AC91" s="186">
        <v>190</v>
      </c>
      <c r="AD91" s="186">
        <v>190</v>
      </c>
      <c r="AE91" s="186">
        <v>4</v>
      </c>
      <c r="AF91" s="187">
        <v>29.3</v>
      </c>
      <c r="AG91" s="187">
        <v>23</v>
      </c>
      <c r="AH91" s="126"/>
      <c r="AI91" s="99"/>
      <c r="AJ91" s="99"/>
    </row>
    <row r="92" spans="27:45" ht="19.5" customHeight="1">
      <c r="AA92" s="98">
        <v>88</v>
      </c>
      <c r="AB92" s="185" t="s">
        <v>825</v>
      </c>
      <c r="AC92" s="186">
        <v>190</v>
      </c>
      <c r="AD92" s="186">
        <v>190</v>
      </c>
      <c r="AE92" s="186">
        <v>5</v>
      </c>
      <c r="AF92" s="187">
        <v>36.4</v>
      </c>
      <c r="AG92" s="187">
        <v>28.5</v>
      </c>
      <c r="AH92" s="126"/>
      <c r="AI92" s="99"/>
      <c r="AJ92" s="99"/>
    </row>
    <row r="93" spans="27:45" ht="19.5" customHeight="1">
      <c r="AA93" s="98">
        <v>89</v>
      </c>
      <c r="AB93" s="185" t="s">
        <v>826</v>
      </c>
      <c r="AC93" s="186">
        <v>190</v>
      </c>
      <c r="AD93" s="186">
        <v>190</v>
      </c>
      <c r="AE93" s="186">
        <v>6</v>
      </c>
      <c r="AF93" s="187">
        <v>43.2</v>
      </c>
      <c r="AG93" s="187">
        <v>33.9</v>
      </c>
      <c r="AH93" s="126"/>
      <c r="AI93" s="99"/>
      <c r="AJ93" s="99"/>
    </row>
    <row r="94" spans="27:45" ht="19.5" customHeight="1">
      <c r="AA94" s="98">
        <v>90</v>
      </c>
      <c r="AB94" s="185" t="s">
        <v>827</v>
      </c>
      <c r="AC94" s="186">
        <v>190</v>
      </c>
      <c r="AD94" s="186">
        <v>190</v>
      </c>
      <c r="AE94" s="186">
        <v>8</v>
      </c>
      <c r="AF94" s="187">
        <v>56</v>
      </c>
      <c r="AG94" s="187">
        <v>44</v>
      </c>
      <c r="AH94" s="126"/>
      <c r="AI94" s="99"/>
      <c r="AJ94" s="99"/>
    </row>
    <row r="95" spans="27:45" ht="19.5" customHeight="1">
      <c r="AA95" s="98">
        <v>91</v>
      </c>
      <c r="AB95" s="201" t="s">
        <v>828</v>
      </c>
      <c r="AC95" s="202">
        <v>200</v>
      </c>
      <c r="AD95" s="202">
        <v>200</v>
      </c>
      <c r="AE95" s="202">
        <v>4</v>
      </c>
      <c r="AF95" s="203">
        <v>30.9</v>
      </c>
      <c r="AG95" s="203">
        <v>24.3</v>
      </c>
      <c r="AH95" s="126"/>
      <c r="AI95" s="99"/>
      <c r="AJ95" s="99"/>
    </row>
    <row r="96" spans="27:45" ht="19.5" customHeight="1">
      <c r="AA96" s="98">
        <v>92</v>
      </c>
      <c r="AB96" s="201" t="s">
        <v>829</v>
      </c>
      <c r="AC96" s="202">
        <v>200</v>
      </c>
      <c r="AD96" s="202">
        <v>200</v>
      </c>
      <c r="AE96" s="202">
        <v>5</v>
      </c>
      <c r="AF96" s="203">
        <v>38.4</v>
      </c>
      <c r="AG96" s="203">
        <v>30.1</v>
      </c>
      <c r="AH96" s="126"/>
      <c r="AI96" s="99"/>
      <c r="AJ96" s="99"/>
    </row>
    <row r="97" spans="27:36" ht="19.5" customHeight="1">
      <c r="AA97" s="98">
        <v>93</v>
      </c>
      <c r="AB97" s="201" t="s">
        <v>830</v>
      </c>
      <c r="AC97" s="202">
        <v>200</v>
      </c>
      <c r="AD97" s="202">
        <v>200</v>
      </c>
      <c r="AE97" s="202">
        <v>6</v>
      </c>
      <c r="AF97" s="203">
        <v>45.6</v>
      </c>
      <c r="AG97" s="203">
        <v>35.799999999999997</v>
      </c>
      <c r="AH97" s="126"/>
      <c r="AI97" s="99"/>
      <c r="AJ97" s="99"/>
    </row>
    <row r="98" spans="27:36" ht="19.5" customHeight="1">
      <c r="AA98" s="98">
        <v>94</v>
      </c>
      <c r="AB98" s="201" t="s">
        <v>831</v>
      </c>
      <c r="AC98" s="202">
        <v>200</v>
      </c>
      <c r="AD98" s="202">
        <v>200</v>
      </c>
      <c r="AE98" s="202">
        <v>8</v>
      </c>
      <c r="AF98" s="203">
        <v>59.2</v>
      </c>
      <c r="AG98" s="203">
        <v>46.5</v>
      </c>
      <c r="AH98" s="126"/>
      <c r="AI98" s="99"/>
      <c r="AJ98" s="99"/>
    </row>
    <row r="99" spans="27:36" ht="19.5" customHeight="1">
      <c r="AA99" s="98">
        <v>95</v>
      </c>
      <c r="AB99" s="201" t="s">
        <v>832</v>
      </c>
      <c r="AC99" s="202">
        <v>200</v>
      </c>
      <c r="AD99" s="202">
        <v>200</v>
      </c>
      <c r="AE99" s="202">
        <v>10</v>
      </c>
      <c r="AF99" s="203">
        <v>72.599999999999994</v>
      </c>
      <c r="AG99" s="203">
        <v>57</v>
      </c>
      <c r="AH99" s="126"/>
      <c r="AI99" s="99"/>
      <c r="AJ99" s="99"/>
    </row>
    <row r="100" spans="27:36" ht="19.5" customHeight="1">
      <c r="AA100" s="98">
        <v>96</v>
      </c>
      <c r="AB100" s="185" t="s">
        <v>833</v>
      </c>
      <c r="AC100" s="186">
        <v>220</v>
      </c>
      <c r="AD100" s="186">
        <v>220</v>
      </c>
      <c r="AE100" s="186">
        <v>5</v>
      </c>
      <c r="AF100" s="187">
        <v>42.4</v>
      </c>
      <c r="AG100" s="187">
        <v>33.200000000000003</v>
      </c>
      <c r="AH100" s="126"/>
      <c r="AI100" s="99"/>
      <c r="AJ100" s="99"/>
    </row>
    <row r="101" spans="27:36" ht="19.5" customHeight="1">
      <c r="AA101" s="98">
        <v>97</v>
      </c>
      <c r="AB101" s="185" t="s">
        <v>834</v>
      </c>
      <c r="AC101" s="186">
        <v>220</v>
      </c>
      <c r="AD101" s="186">
        <v>220</v>
      </c>
      <c r="AE101" s="186">
        <v>6</v>
      </c>
      <c r="AF101" s="187">
        <v>50.4</v>
      </c>
      <c r="AG101" s="187">
        <v>39.6</v>
      </c>
      <c r="AH101" s="126"/>
      <c r="AI101" s="99"/>
      <c r="AJ101" s="99"/>
    </row>
    <row r="102" spans="27:36" ht="19.5" customHeight="1">
      <c r="AA102" s="98">
        <v>98</v>
      </c>
      <c r="AB102" s="185" t="s">
        <v>835</v>
      </c>
      <c r="AC102" s="186">
        <v>220</v>
      </c>
      <c r="AD102" s="186">
        <v>220</v>
      </c>
      <c r="AE102" s="186">
        <v>8</v>
      </c>
      <c r="AF102" s="187">
        <v>65.599999999999994</v>
      </c>
      <c r="AG102" s="187">
        <v>51.5</v>
      </c>
      <c r="AH102" s="126"/>
      <c r="AI102" s="99"/>
      <c r="AJ102" s="99"/>
    </row>
    <row r="103" spans="27:36" ht="19.5" customHeight="1">
      <c r="AA103" s="98">
        <v>99</v>
      </c>
      <c r="AB103" s="185" t="s">
        <v>836</v>
      </c>
      <c r="AC103" s="186">
        <v>220</v>
      </c>
      <c r="AD103" s="186">
        <v>220</v>
      </c>
      <c r="AE103" s="186">
        <v>10</v>
      </c>
      <c r="AF103" s="187">
        <v>80.599999999999994</v>
      </c>
      <c r="AG103" s="187">
        <v>63.2</v>
      </c>
      <c r="AH103" s="126"/>
      <c r="AI103" s="99"/>
      <c r="AJ103" s="99"/>
    </row>
    <row r="104" spans="27:36" ht="19.5" customHeight="1">
      <c r="AA104" s="98">
        <v>100</v>
      </c>
      <c r="AB104" s="185" t="s">
        <v>837</v>
      </c>
      <c r="AC104" s="186">
        <v>220</v>
      </c>
      <c r="AD104" s="186">
        <v>220</v>
      </c>
      <c r="AE104" s="186">
        <v>12</v>
      </c>
      <c r="AF104" s="187">
        <v>93.7</v>
      </c>
      <c r="AG104" s="187">
        <v>73.5</v>
      </c>
      <c r="AH104" s="126"/>
      <c r="AI104" s="99"/>
      <c r="AJ104" s="99"/>
    </row>
    <row r="105" spans="27:36" ht="19.5" customHeight="1">
      <c r="AA105" s="98">
        <v>101</v>
      </c>
      <c r="AB105" s="201" t="s">
        <v>838</v>
      </c>
      <c r="AC105" s="202">
        <v>250</v>
      </c>
      <c r="AD105" s="202">
        <v>250</v>
      </c>
      <c r="AE105" s="202">
        <v>5</v>
      </c>
      <c r="AF105" s="203">
        <v>48.4</v>
      </c>
      <c r="AG105" s="203">
        <v>38</v>
      </c>
      <c r="AH105" s="126"/>
      <c r="AI105" s="99"/>
      <c r="AJ105" s="99"/>
    </row>
    <row r="106" spans="27:36" ht="19.5" customHeight="1">
      <c r="AA106" s="98">
        <v>102</v>
      </c>
      <c r="AB106" s="201" t="s">
        <v>839</v>
      </c>
      <c r="AC106" s="202">
        <v>250</v>
      </c>
      <c r="AD106" s="202">
        <v>250</v>
      </c>
      <c r="AE106" s="202">
        <v>6</v>
      </c>
      <c r="AF106" s="203">
        <v>57.6</v>
      </c>
      <c r="AG106" s="203">
        <v>45.2</v>
      </c>
      <c r="AH106" s="126"/>
      <c r="AI106" s="99"/>
      <c r="AJ106" s="99"/>
    </row>
    <row r="107" spans="27:36" ht="19.5" customHeight="1">
      <c r="AA107" s="98">
        <v>103</v>
      </c>
      <c r="AB107" s="201" t="s">
        <v>840</v>
      </c>
      <c r="AC107" s="202">
        <v>250</v>
      </c>
      <c r="AD107" s="202">
        <v>250</v>
      </c>
      <c r="AE107" s="202">
        <v>8</v>
      </c>
      <c r="AF107" s="203">
        <v>75.2</v>
      </c>
      <c r="AG107" s="203">
        <v>59.1</v>
      </c>
      <c r="AH107" s="126"/>
      <c r="AI107" s="99"/>
      <c r="AJ107" s="99"/>
    </row>
    <row r="108" spans="27:36" ht="19.5" customHeight="1">
      <c r="AA108" s="98">
        <v>104</v>
      </c>
      <c r="AB108" s="201" t="s">
        <v>841</v>
      </c>
      <c r="AC108" s="202">
        <v>250</v>
      </c>
      <c r="AD108" s="202">
        <v>250</v>
      </c>
      <c r="AE108" s="202">
        <v>10</v>
      </c>
      <c r="AF108" s="203">
        <v>92.6</v>
      </c>
      <c r="AG108" s="203">
        <v>72.7</v>
      </c>
      <c r="AH108" s="126"/>
      <c r="AI108" s="99"/>
      <c r="AJ108" s="99"/>
    </row>
    <row r="109" spans="27:36" ht="19.5" customHeight="1">
      <c r="AA109" s="98">
        <v>105</v>
      </c>
      <c r="AB109" s="201" t="s">
        <v>842</v>
      </c>
      <c r="AC109" s="202">
        <v>250</v>
      </c>
      <c r="AD109" s="202">
        <v>250</v>
      </c>
      <c r="AE109" s="202">
        <v>12</v>
      </c>
      <c r="AF109" s="203">
        <v>108</v>
      </c>
      <c r="AG109" s="203">
        <v>84.8</v>
      </c>
      <c r="AH109" s="126"/>
      <c r="AI109" s="99"/>
      <c r="AJ109" s="99"/>
    </row>
    <row r="110" spans="27:36" ht="19.5" customHeight="1">
      <c r="AA110" s="98"/>
      <c r="AB110" s="136"/>
      <c r="AC110" s="98"/>
      <c r="AD110" s="98"/>
      <c r="AE110" s="98"/>
      <c r="AF110" s="126"/>
      <c r="AG110" s="126"/>
      <c r="AH110" s="126"/>
      <c r="AI110" s="99"/>
      <c r="AJ110" s="99"/>
    </row>
    <row r="111" spans="27:36" ht="19.5" customHeight="1">
      <c r="AA111" s="98"/>
      <c r="AB111" s="136"/>
      <c r="AC111" s="98"/>
      <c r="AD111" s="98"/>
      <c r="AE111" s="98"/>
      <c r="AF111" s="126"/>
      <c r="AG111" s="126"/>
      <c r="AH111" s="126"/>
      <c r="AI111" s="99"/>
      <c r="AJ111" s="99"/>
    </row>
    <row r="112" spans="27:36" ht="19.5" customHeight="1">
      <c r="AA112" s="98"/>
      <c r="AB112" s="136"/>
      <c r="AC112" s="98"/>
      <c r="AD112" s="98"/>
      <c r="AE112" s="98"/>
      <c r="AF112" s="126"/>
      <c r="AG112" s="126"/>
      <c r="AH112" s="126"/>
      <c r="AI112" s="99"/>
      <c r="AJ112" s="99"/>
    </row>
    <row r="113" spans="27:36" ht="19.5" customHeight="1">
      <c r="AA113" s="98"/>
      <c r="AB113" s="136"/>
      <c r="AC113" s="98"/>
      <c r="AD113" s="98"/>
      <c r="AE113" s="98"/>
      <c r="AF113" s="126"/>
      <c r="AG113" s="126"/>
      <c r="AH113" s="126"/>
      <c r="AI113" s="99"/>
      <c r="AJ113" s="99"/>
    </row>
    <row r="114" spans="27:36" ht="19.5" customHeight="1">
      <c r="AA114" s="98"/>
      <c r="AB114" s="136"/>
      <c r="AC114" s="98"/>
      <c r="AD114" s="98"/>
      <c r="AE114" s="98"/>
      <c r="AF114" s="126"/>
      <c r="AG114" s="126"/>
      <c r="AH114" s="126"/>
      <c r="AI114" s="99"/>
      <c r="AJ114" s="99"/>
    </row>
    <row r="115" spans="27:36" ht="19.5" customHeight="1">
      <c r="AA115" s="98"/>
      <c r="AB115" s="136"/>
      <c r="AC115" s="98"/>
      <c r="AD115" s="98"/>
      <c r="AE115" s="98"/>
      <c r="AF115" s="126"/>
      <c r="AG115" s="126"/>
      <c r="AH115" s="126"/>
      <c r="AI115" s="99"/>
      <c r="AJ115" s="99"/>
    </row>
    <row r="116" spans="27:36" ht="19.5" customHeight="1">
      <c r="AA116" s="98"/>
      <c r="AB116" s="136"/>
      <c r="AC116" s="98"/>
      <c r="AD116" s="98"/>
      <c r="AE116" s="98"/>
      <c r="AF116" s="126"/>
      <c r="AG116" s="126"/>
      <c r="AH116" s="126"/>
      <c r="AI116" s="99"/>
      <c r="AJ116" s="99"/>
    </row>
    <row r="117" spans="27:36" ht="19.5" customHeight="1">
      <c r="AA117" s="98"/>
      <c r="AB117" s="136"/>
      <c r="AC117" s="98"/>
      <c r="AD117" s="98"/>
      <c r="AE117" s="98"/>
      <c r="AF117" s="126"/>
      <c r="AG117" s="126"/>
      <c r="AH117" s="126"/>
      <c r="AI117" s="99"/>
      <c r="AJ117" s="99"/>
    </row>
    <row r="118" spans="27:36" ht="19.5" customHeight="1">
      <c r="AA118" s="98"/>
      <c r="AB118" s="136"/>
      <c r="AC118" s="98"/>
      <c r="AD118" s="98"/>
      <c r="AE118" s="98"/>
      <c r="AF118" s="126"/>
      <c r="AG118" s="126"/>
      <c r="AH118" s="126"/>
      <c r="AI118" s="99"/>
      <c r="AJ118" s="99"/>
    </row>
  </sheetData>
  <mergeCells count="45">
    <mergeCell ref="BG2:BO2"/>
    <mergeCell ref="AB3:AB4"/>
    <mergeCell ref="AC3:AE3"/>
    <mergeCell ref="AF3:AF4"/>
    <mergeCell ref="AG3:AG4"/>
    <mergeCell ref="AH3:AH4"/>
    <mergeCell ref="BH3:BH4"/>
    <mergeCell ref="BI3:BL3"/>
    <mergeCell ref="BM3:BM4"/>
    <mergeCell ref="BN3:BN4"/>
    <mergeCell ref="BO3:BO4"/>
    <mergeCell ref="C2:D4"/>
    <mergeCell ref="AA2:AH2"/>
    <mergeCell ref="AK2:AS2"/>
    <mergeCell ref="AV2:BD2"/>
    <mergeCell ref="AL3:AL4"/>
    <mergeCell ref="AM3:AP3"/>
    <mergeCell ref="AQ3:AQ4"/>
    <mergeCell ref="AR3:AR4"/>
    <mergeCell ref="AS3:AS4"/>
    <mergeCell ref="AW3:AW4"/>
    <mergeCell ref="BC3:BC4"/>
    <mergeCell ref="BD3:BD4"/>
    <mergeCell ref="E5:F5"/>
    <mergeCell ref="G5:H5"/>
    <mergeCell ref="I5:J5"/>
    <mergeCell ref="AX3:BA3"/>
    <mergeCell ref="BB3:BB4"/>
    <mergeCell ref="E6:F6"/>
    <mergeCell ref="G6:H6"/>
    <mergeCell ref="E11:F11"/>
    <mergeCell ref="I6:J6"/>
    <mergeCell ref="E8:F8"/>
    <mergeCell ref="G8:H8"/>
    <mergeCell ref="E9:F9"/>
    <mergeCell ref="G9:H9"/>
    <mergeCell ref="K21:N22"/>
    <mergeCell ref="G11:H11"/>
    <mergeCell ref="E12:F12"/>
    <mergeCell ref="G12:H12"/>
    <mergeCell ref="E15:F15"/>
    <mergeCell ref="G15:H15"/>
    <mergeCell ref="B21:H22"/>
    <mergeCell ref="E14:F14"/>
    <mergeCell ref="G14:H14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 sizeWithCells="1">
                  <from>
                    <xdr:col>2</xdr:col>
                    <xdr:colOff>19050</xdr:colOff>
                    <xdr:row>5</xdr:row>
                    <xdr:rowOff>19050</xdr:rowOff>
                  </from>
                  <to>
                    <xdr:col>2</xdr:col>
                    <xdr:colOff>1466850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Drop Down 2">
              <controlPr defaultSize="0" autoLine="0" autoPict="0">
                <anchor moveWithCells="1">
                  <from>
                    <xdr:col>2</xdr:col>
                    <xdr:colOff>19050</xdr:colOff>
                    <xdr:row>8</xdr:row>
                    <xdr:rowOff>19050</xdr:rowOff>
                  </from>
                  <to>
                    <xdr:col>2</xdr:col>
                    <xdr:colOff>1466850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Drop Down 3">
              <controlPr defaultSize="0" autoLine="0" autoPict="0">
                <anchor moveWithCells="1">
                  <from>
                    <xdr:col>2</xdr:col>
                    <xdr:colOff>19050</xdr:colOff>
                    <xdr:row>14</xdr:row>
                    <xdr:rowOff>19050</xdr:rowOff>
                  </from>
                  <to>
                    <xdr:col>2</xdr:col>
                    <xdr:colOff>1466850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Group Box 4">
              <controlPr defaultSize="0" autoFill="0" autoPict="0">
                <anchor moveWithCells="1" sizeWithCells="1">
                  <from>
                    <xdr:col>12</xdr:col>
                    <xdr:colOff>0</xdr:colOff>
                    <xdr:row>4</xdr:row>
                    <xdr:rowOff>238125</xdr:rowOff>
                  </from>
                  <to>
                    <xdr:col>13</xdr:col>
                    <xdr:colOff>1038225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Option Button 5">
              <controlPr defaultSize="0" autoFill="0" autoLine="0" autoPict="0">
                <anchor moveWithCells="1" sizeWithCells="1">
                  <from>
                    <xdr:col>13</xdr:col>
                    <xdr:colOff>114300</xdr:colOff>
                    <xdr:row>4</xdr:row>
                    <xdr:rowOff>257175</xdr:rowOff>
                  </from>
                  <to>
                    <xdr:col>13</xdr:col>
                    <xdr:colOff>485775</xdr:colOff>
                    <xdr:row>4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Option Button 6">
              <controlPr defaultSize="0" autoFill="0" autoLine="0" autoPict="0">
                <anchor moveWithCells="1" sizeWithCells="1">
                  <from>
                    <xdr:col>13</xdr:col>
                    <xdr:colOff>523875</xdr:colOff>
                    <xdr:row>4</xdr:row>
                    <xdr:rowOff>257175</xdr:rowOff>
                  </from>
                  <to>
                    <xdr:col>13</xdr:col>
                    <xdr:colOff>990600</xdr:colOff>
                    <xdr:row>4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Drop Down 7">
              <controlPr defaultSize="0" autoLine="0" autoPict="0">
                <anchor moveWithCells="1">
                  <from>
                    <xdr:col>2</xdr:col>
                    <xdr:colOff>19050</xdr:colOff>
                    <xdr:row>11</xdr:row>
                    <xdr:rowOff>19050</xdr:rowOff>
                  </from>
                  <to>
                    <xdr:col>2</xdr:col>
                    <xdr:colOff>1466850</xdr:colOff>
                    <xdr:row>11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65"/>
  <sheetViews>
    <sheetView workbookViewId="0">
      <selection activeCell="I28" sqref="I28"/>
    </sheetView>
  </sheetViews>
  <sheetFormatPr defaultRowHeight="14.25"/>
  <cols>
    <col min="1" max="3" width="10.625" style="303" customWidth="1"/>
    <col min="4" max="7" width="10.625" style="304" customWidth="1"/>
    <col min="8" max="16384" width="9" style="289"/>
  </cols>
  <sheetData>
    <row r="1" spans="1:7" ht="14.25" customHeight="1">
      <c r="A1" s="512" t="s">
        <v>899</v>
      </c>
      <c r="B1" s="512"/>
      <c r="C1" s="512"/>
      <c r="D1" s="512"/>
      <c r="E1" s="512"/>
      <c r="F1" s="512"/>
      <c r="G1" s="512"/>
    </row>
    <row r="2" spans="1:7">
      <c r="A2" s="512"/>
      <c r="B2" s="512"/>
      <c r="C2" s="512"/>
      <c r="D2" s="512"/>
      <c r="E2" s="512"/>
      <c r="F2" s="512"/>
      <c r="G2" s="512"/>
    </row>
    <row r="3" spans="1:7" s="293" customFormat="1" ht="19.5" customHeight="1">
      <c r="A3" s="290" t="s">
        <v>900</v>
      </c>
      <c r="B3" s="290" t="s">
        <v>901</v>
      </c>
      <c r="C3" s="513" t="s">
        <v>902</v>
      </c>
      <c r="D3" s="291" t="s">
        <v>903</v>
      </c>
      <c r="E3" s="292" t="s">
        <v>904</v>
      </c>
      <c r="F3" s="292" t="s">
        <v>903</v>
      </c>
      <c r="G3" s="292" t="s">
        <v>905</v>
      </c>
    </row>
    <row r="4" spans="1:7" s="293" customFormat="1" ht="15.75">
      <c r="A4" s="294" t="s">
        <v>906</v>
      </c>
      <c r="B4" s="294" t="s">
        <v>907</v>
      </c>
      <c r="C4" s="514"/>
      <c r="D4" s="295" t="s">
        <v>908</v>
      </c>
      <c r="E4" s="295" t="s">
        <v>909</v>
      </c>
      <c r="F4" s="296" t="s">
        <v>910</v>
      </c>
      <c r="G4" s="295" t="s">
        <v>911</v>
      </c>
    </row>
    <row r="5" spans="1:7">
      <c r="A5" s="297">
        <v>5</v>
      </c>
      <c r="B5" s="298">
        <v>0.1963</v>
      </c>
      <c r="C5" s="299">
        <v>0.154</v>
      </c>
      <c r="D5" s="300"/>
      <c r="E5" s="300"/>
      <c r="F5" s="301">
        <f>C5*D5</f>
        <v>0</v>
      </c>
      <c r="G5" s="301">
        <f>C5*E5/1000</f>
        <v>0</v>
      </c>
    </row>
    <row r="6" spans="1:7">
      <c r="A6" s="297">
        <v>5.5</v>
      </c>
      <c r="B6" s="298">
        <v>0.23760000000000001</v>
      </c>
      <c r="C6" s="299">
        <v>0.187</v>
      </c>
      <c r="D6" s="300"/>
      <c r="E6" s="300"/>
      <c r="F6" s="301">
        <f t="shared" ref="F6:F64" si="0">C6*D6</f>
        <v>0</v>
      </c>
      <c r="G6" s="301">
        <f t="shared" ref="G6:G64" si="1">C6*E6/1000</f>
        <v>0</v>
      </c>
    </row>
    <row r="7" spans="1:7">
      <c r="A7" s="297">
        <v>6</v>
      </c>
      <c r="B7" s="298">
        <v>0.28270000000000001</v>
      </c>
      <c r="C7" s="299">
        <v>0.222</v>
      </c>
      <c r="D7" s="300"/>
      <c r="E7" s="300"/>
      <c r="F7" s="301">
        <f t="shared" si="0"/>
        <v>0</v>
      </c>
      <c r="G7" s="301">
        <f t="shared" si="1"/>
        <v>0</v>
      </c>
    </row>
    <row r="8" spans="1:7">
      <c r="A8" s="297">
        <v>6.5</v>
      </c>
      <c r="B8" s="298">
        <v>0.33179999999999998</v>
      </c>
      <c r="C8" s="299">
        <v>0.26</v>
      </c>
      <c r="D8" s="300"/>
      <c r="E8" s="300"/>
      <c r="F8" s="301">
        <f t="shared" si="0"/>
        <v>0</v>
      </c>
      <c r="G8" s="301">
        <f t="shared" si="1"/>
        <v>0</v>
      </c>
    </row>
    <row r="9" spans="1:7">
      <c r="A9" s="297">
        <v>7</v>
      </c>
      <c r="B9" s="298">
        <v>0.38479999999999998</v>
      </c>
      <c r="C9" s="299">
        <v>0.30199999999999999</v>
      </c>
      <c r="D9" s="300"/>
      <c r="E9" s="300"/>
      <c r="F9" s="301">
        <f t="shared" si="0"/>
        <v>0</v>
      </c>
      <c r="G9" s="301">
        <f t="shared" si="1"/>
        <v>0</v>
      </c>
    </row>
    <row r="10" spans="1:7">
      <c r="A10" s="297">
        <v>8</v>
      </c>
      <c r="B10" s="298">
        <v>0.50270000000000004</v>
      </c>
      <c r="C10" s="299">
        <v>0.39500000000000002</v>
      </c>
      <c r="D10" s="300"/>
      <c r="E10" s="300"/>
      <c r="F10" s="301">
        <f t="shared" si="0"/>
        <v>0</v>
      </c>
      <c r="G10" s="301">
        <f t="shared" si="1"/>
        <v>0</v>
      </c>
    </row>
    <row r="11" spans="1:7">
      <c r="A11" s="297">
        <v>9</v>
      </c>
      <c r="B11" s="298">
        <v>0.63619999999999999</v>
      </c>
      <c r="C11" s="299">
        <v>0.499</v>
      </c>
      <c r="D11" s="300"/>
      <c r="E11" s="300"/>
      <c r="F11" s="301">
        <f t="shared" si="0"/>
        <v>0</v>
      </c>
      <c r="G11" s="301">
        <f t="shared" si="1"/>
        <v>0</v>
      </c>
    </row>
    <row r="12" spans="1:7">
      <c r="A12" s="297">
        <v>10</v>
      </c>
      <c r="B12" s="298">
        <v>0.78539999999999999</v>
      </c>
      <c r="C12" s="299">
        <v>0.61699999999999999</v>
      </c>
      <c r="D12" s="300"/>
      <c r="E12" s="300"/>
      <c r="F12" s="301">
        <f t="shared" si="0"/>
        <v>0</v>
      </c>
      <c r="G12" s="301">
        <f t="shared" si="1"/>
        <v>0</v>
      </c>
    </row>
    <row r="13" spans="1:7">
      <c r="A13" s="297">
        <v>11</v>
      </c>
      <c r="B13" s="298">
        <v>0.95030000000000003</v>
      </c>
      <c r="C13" s="299">
        <v>0.746</v>
      </c>
      <c r="D13" s="300"/>
      <c r="E13" s="300"/>
      <c r="F13" s="301">
        <f t="shared" si="0"/>
        <v>0</v>
      </c>
      <c r="G13" s="301">
        <f t="shared" si="1"/>
        <v>0</v>
      </c>
    </row>
    <row r="14" spans="1:7">
      <c r="A14" s="297">
        <v>12</v>
      </c>
      <c r="B14" s="298">
        <v>1.131</v>
      </c>
      <c r="C14" s="299">
        <v>0.88800000000000001</v>
      </c>
      <c r="D14" s="300"/>
      <c r="E14" s="300"/>
      <c r="F14" s="301">
        <f t="shared" si="0"/>
        <v>0</v>
      </c>
      <c r="G14" s="301">
        <f t="shared" si="1"/>
        <v>0</v>
      </c>
    </row>
    <row r="15" spans="1:7">
      <c r="A15" s="297">
        <v>13</v>
      </c>
      <c r="B15" s="298">
        <v>1.327</v>
      </c>
      <c r="C15" s="299">
        <v>1.04</v>
      </c>
      <c r="D15" s="300"/>
      <c r="E15" s="300"/>
      <c r="F15" s="301">
        <f t="shared" si="0"/>
        <v>0</v>
      </c>
      <c r="G15" s="301">
        <f t="shared" si="1"/>
        <v>0</v>
      </c>
    </row>
    <row r="16" spans="1:7">
      <c r="A16" s="297">
        <v>14</v>
      </c>
      <c r="B16" s="298">
        <v>1.5389999999999999</v>
      </c>
      <c r="C16" s="299">
        <v>1.21</v>
      </c>
      <c r="D16" s="300"/>
      <c r="E16" s="300"/>
      <c r="F16" s="301">
        <f t="shared" si="0"/>
        <v>0</v>
      </c>
      <c r="G16" s="301">
        <f t="shared" si="1"/>
        <v>0</v>
      </c>
    </row>
    <row r="17" spans="1:7">
      <c r="A17" s="297">
        <v>21</v>
      </c>
      <c r="B17" s="298">
        <v>3.464</v>
      </c>
      <c r="C17" s="299">
        <v>2.72</v>
      </c>
      <c r="D17" s="300"/>
      <c r="E17" s="300"/>
      <c r="F17" s="301">
        <f t="shared" si="0"/>
        <v>0</v>
      </c>
      <c r="G17" s="301">
        <f t="shared" si="1"/>
        <v>0</v>
      </c>
    </row>
    <row r="18" spans="1:7">
      <c r="A18" s="297">
        <v>22</v>
      </c>
      <c r="B18" s="298">
        <v>3.8010000000000002</v>
      </c>
      <c r="C18" s="299">
        <v>2.98</v>
      </c>
      <c r="D18" s="300"/>
      <c r="E18" s="300"/>
      <c r="F18" s="301">
        <f t="shared" si="0"/>
        <v>0</v>
      </c>
      <c r="G18" s="301">
        <f t="shared" si="1"/>
        <v>0</v>
      </c>
    </row>
    <row r="19" spans="1:7">
      <c r="A19" s="297">
        <v>23</v>
      </c>
      <c r="B19" s="298">
        <v>4.1550000000000002</v>
      </c>
      <c r="C19" s="299">
        <v>3.26</v>
      </c>
      <c r="D19" s="300"/>
      <c r="E19" s="300"/>
      <c r="F19" s="301">
        <f t="shared" si="0"/>
        <v>0</v>
      </c>
      <c r="G19" s="301">
        <f t="shared" si="1"/>
        <v>0</v>
      </c>
    </row>
    <row r="20" spans="1:7">
      <c r="A20" s="297">
        <v>24</v>
      </c>
      <c r="B20" s="298">
        <v>4.524</v>
      </c>
      <c r="C20" s="299">
        <v>3.55</v>
      </c>
      <c r="D20" s="300"/>
      <c r="E20" s="300"/>
      <c r="F20" s="301">
        <f t="shared" si="0"/>
        <v>0</v>
      </c>
      <c r="G20" s="301">
        <f t="shared" si="1"/>
        <v>0</v>
      </c>
    </row>
    <row r="21" spans="1:7">
      <c r="A21" s="297">
        <v>25</v>
      </c>
      <c r="B21" s="298">
        <v>4.9089999999999998</v>
      </c>
      <c r="C21" s="299">
        <v>3.85</v>
      </c>
      <c r="D21" s="300"/>
      <c r="E21" s="300"/>
      <c r="F21" s="301">
        <f t="shared" si="0"/>
        <v>0</v>
      </c>
      <c r="G21" s="301">
        <f t="shared" si="1"/>
        <v>0</v>
      </c>
    </row>
    <row r="22" spans="1:7">
      <c r="A22" s="297">
        <v>26</v>
      </c>
      <c r="B22" s="298">
        <v>5.3090000000000002</v>
      </c>
      <c r="C22" s="299">
        <v>4.17</v>
      </c>
      <c r="D22" s="300"/>
      <c r="E22" s="300"/>
      <c r="F22" s="301">
        <f t="shared" si="0"/>
        <v>0</v>
      </c>
      <c r="G22" s="301">
        <f t="shared" si="1"/>
        <v>0</v>
      </c>
    </row>
    <row r="23" spans="1:7">
      <c r="A23" s="297">
        <v>33</v>
      </c>
      <c r="B23" s="298">
        <v>8.5530000000000008</v>
      </c>
      <c r="C23" s="299">
        <v>6.71</v>
      </c>
      <c r="D23" s="300"/>
      <c r="E23" s="300"/>
      <c r="F23" s="301">
        <f t="shared" si="0"/>
        <v>0</v>
      </c>
      <c r="G23" s="301">
        <f t="shared" si="1"/>
        <v>0</v>
      </c>
    </row>
    <row r="24" spans="1:7">
      <c r="A24" s="297">
        <v>34</v>
      </c>
      <c r="B24" s="298">
        <v>9.0790000000000006</v>
      </c>
      <c r="C24" s="299">
        <v>7.13</v>
      </c>
      <c r="D24" s="300"/>
      <c r="E24" s="300"/>
      <c r="F24" s="301">
        <f t="shared" si="0"/>
        <v>0</v>
      </c>
      <c r="G24" s="301">
        <f t="shared" si="1"/>
        <v>0</v>
      </c>
    </row>
    <row r="25" spans="1:7">
      <c r="A25" s="297">
        <v>35</v>
      </c>
      <c r="B25" s="298">
        <v>9.6210000000000004</v>
      </c>
      <c r="C25" s="299">
        <v>7.55</v>
      </c>
      <c r="D25" s="300"/>
      <c r="E25" s="300"/>
      <c r="F25" s="301">
        <f t="shared" si="0"/>
        <v>0</v>
      </c>
      <c r="G25" s="301">
        <f t="shared" si="1"/>
        <v>0</v>
      </c>
    </row>
    <row r="26" spans="1:7">
      <c r="A26" s="297">
        <v>36</v>
      </c>
      <c r="B26" s="298">
        <v>10.18</v>
      </c>
      <c r="C26" s="299">
        <v>7.99</v>
      </c>
      <c r="D26" s="300"/>
      <c r="E26" s="300"/>
      <c r="F26" s="301">
        <f t="shared" si="0"/>
        <v>0</v>
      </c>
      <c r="G26" s="301">
        <f t="shared" si="1"/>
        <v>0</v>
      </c>
    </row>
    <row r="27" spans="1:7">
      <c r="A27" s="297">
        <v>38</v>
      </c>
      <c r="B27" s="298">
        <v>11.34</v>
      </c>
      <c r="C27" s="299">
        <v>8.9</v>
      </c>
      <c r="D27" s="300"/>
      <c r="E27" s="300"/>
      <c r="F27" s="301">
        <f t="shared" si="0"/>
        <v>0</v>
      </c>
      <c r="G27" s="301">
        <f t="shared" si="1"/>
        <v>0</v>
      </c>
    </row>
    <row r="28" spans="1:7">
      <c r="A28" s="297">
        <v>40</v>
      </c>
      <c r="B28" s="298">
        <v>12.57</v>
      </c>
      <c r="C28" s="299">
        <v>9.8699999999999992</v>
      </c>
      <c r="D28" s="300"/>
      <c r="E28" s="300"/>
      <c r="F28" s="301">
        <f t="shared" si="0"/>
        <v>0</v>
      </c>
      <c r="G28" s="301">
        <f t="shared" si="1"/>
        <v>0</v>
      </c>
    </row>
    <row r="29" spans="1:7">
      <c r="A29" s="297">
        <v>42</v>
      </c>
      <c r="B29" s="298">
        <v>13.85</v>
      </c>
      <c r="C29" s="299">
        <v>10.87</v>
      </c>
      <c r="D29" s="300"/>
      <c r="E29" s="300"/>
      <c r="F29" s="301">
        <f t="shared" si="0"/>
        <v>0</v>
      </c>
      <c r="G29" s="301">
        <f t="shared" si="1"/>
        <v>0</v>
      </c>
    </row>
    <row r="30" spans="1:7">
      <c r="A30" s="297">
        <v>45</v>
      </c>
      <c r="B30" s="298">
        <v>15.9</v>
      </c>
      <c r="C30" s="299">
        <v>12.48</v>
      </c>
      <c r="D30" s="300"/>
      <c r="E30" s="300"/>
      <c r="F30" s="301">
        <f t="shared" si="0"/>
        <v>0</v>
      </c>
      <c r="G30" s="301">
        <f t="shared" si="1"/>
        <v>0</v>
      </c>
    </row>
    <row r="31" spans="1:7">
      <c r="A31" s="297">
        <v>48</v>
      </c>
      <c r="B31" s="298">
        <v>18.100000000000001</v>
      </c>
      <c r="C31" s="299">
        <v>14.21</v>
      </c>
      <c r="D31" s="300"/>
      <c r="E31" s="300"/>
      <c r="F31" s="301">
        <f t="shared" si="0"/>
        <v>0</v>
      </c>
      <c r="G31" s="301">
        <f t="shared" si="1"/>
        <v>0</v>
      </c>
    </row>
    <row r="32" spans="1:7">
      <c r="A32" s="297">
        <v>50</v>
      </c>
      <c r="B32" s="298">
        <v>19.64</v>
      </c>
      <c r="C32" s="299">
        <v>15.42</v>
      </c>
      <c r="D32" s="300"/>
      <c r="E32" s="300"/>
      <c r="F32" s="301">
        <f t="shared" si="0"/>
        <v>0</v>
      </c>
      <c r="G32" s="301">
        <f t="shared" si="1"/>
        <v>0</v>
      </c>
    </row>
    <row r="33" spans="1:7">
      <c r="A33" s="297">
        <v>52</v>
      </c>
      <c r="B33" s="298">
        <v>21.24</v>
      </c>
      <c r="C33" s="299">
        <v>16.670000000000002</v>
      </c>
      <c r="D33" s="300"/>
      <c r="E33" s="300"/>
      <c r="F33" s="301">
        <f t="shared" si="0"/>
        <v>0</v>
      </c>
      <c r="G33" s="301">
        <f t="shared" si="1"/>
        <v>0</v>
      </c>
    </row>
    <row r="34" spans="1:7">
      <c r="A34" s="297">
        <v>55</v>
      </c>
      <c r="B34" s="298">
        <v>23.76</v>
      </c>
      <c r="C34" s="299">
        <v>18.649999999999999</v>
      </c>
      <c r="D34" s="300"/>
      <c r="E34" s="300"/>
      <c r="F34" s="301">
        <f t="shared" si="0"/>
        <v>0</v>
      </c>
      <c r="G34" s="301">
        <f t="shared" si="1"/>
        <v>0</v>
      </c>
    </row>
    <row r="35" spans="1:7">
      <c r="A35" s="297">
        <v>56</v>
      </c>
      <c r="B35" s="298">
        <v>24.63</v>
      </c>
      <c r="C35" s="299">
        <v>19.329999999999998</v>
      </c>
      <c r="D35" s="300"/>
      <c r="E35" s="300"/>
      <c r="F35" s="301">
        <f t="shared" si="0"/>
        <v>0</v>
      </c>
      <c r="G35" s="301">
        <f t="shared" si="1"/>
        <v>0</v>
      </c>
    </row>
    <row r="36" spans="1:7">
      <c r="A36" s="297">
        <v>58</v>
      </c>
      <c r="B36" s="298">
        <v>26.42</v>
      </c>
      <c r="C36" s="299">
        <v>20.74</v>
      </c>
      <c r="D36" s="300"/>
      <c r="E36" s="300"/>
      <c r="F36" s="301">
        <f t="shared" si="0"/>
        <v>0</v>
      </c>
      <c r="G36" s="301">
        <f t="shared" si="1"/>
        <v>0</v>
      </c>
    </row>
    <row r="37" spans="1:7">
      <c r="A37" s="297">
        <v>60</v>
      </c>
      <c r="B37" s="298">
        <v>28.27</v>
      </c>
      <c r="C37" s="299">
        <v>22.19</v>
      </c>
      <c r="D37" s="300"/>
      <c r="E37" s="300"/>
      <c r="F37" s="301">
        <f t="shared" si="0"/>
        <v>0</v>
      </c>
      <c r="G37" s="301">
        <f t="shared" si="1"/>
        <v>0</v>
      </c>
    </row>
    <row r="38" spans="1:7">
      <c r="A38" s="297">
        <v>63</v>
      </c>
      <c r="B38" s="298">
        <v>31.17</v>
      </c>
      <c r="C38" s="299">
        <v>24.47</v>
      </c>
      <c r="D38" s="300"/>
      <c r="E38" s="300"/>
      <c r="F38" s="301">
        <f t="shared" si="0"/>
        <v>0</v>
      </c>
      <c r="G38" s="301">
        <f t="shared" si="1"/>
        <v>0</v>
      </c>
    </row>
    <row r="39" spans="1:7">
      <c r="A39" s="297">
        <v>65</v>
      </c>
      <c r="B39" s="298">
        <v>33.18</v>
      </c>
      <c r="C39" s="299">
        <v>26.05</v>
      </c>
      <c r="D39" s="300"/>
      <c r="E39" s="300"/>
      <c r="F39" s="301">
        <f t="shared" si="0"/>
        <v>0</v>
      </c>
      <c r="G39" s="301">
        <f t="shared" si="1"/>
        <v>0</v>
      </c>
    </row>
    <row r="40" spans="1:7">
      <c r="A40" s="297">
        <v>68</v>
      </c>
      <c r="B40" s="298">
        <v>36.32</v>
      </c>
      <c r="C40" s="299">
        <v>28.51</v>
      </c>
      <c r="D40" s="300"/>
      <c r="E40" s="300"/>
      <c r="F40" s="301">
        <f t="shared" si="0"/>
        <v>0</v>
      </c>
      <c r="G40" s="301">
        <f t="shared" si="1"/>
        <v>0</v>
      </c>
    </row>
    <row r="41" spans="1:7">
      <c r="A41" s="297">
        <v>70</v>
      </c>
      <c r="B41" s="298">
        <v>38.479999999999997</v>
      </c>
      <c r="C41" s="299">
        <v>10.87</v>
      </c>
      <c r="D41" s="300"/>
      <c r="E41" s="300"/>
      <c r="F41" s="301">
        <f t="shared" si="0"/>
        <v>0</v>
      </c>
      <c r="G41" s="301">
        <f t="shared" si="1"/>
        <v>0</v>
      </c>
    </row>
    <row r="42" spans="1:7">
      <c r="A42" s="297">
        <v>75</v>
      </c>
      <c r="B42" s="298">
        <v>44.18</v>
      </c>
      <c r="C42" s="299">
        <v>12.48</v>
      </c>
      <c r="D42" s="300"/>
      <c r="E42" s="300"/>
      <c r="F42" s="301">
        <f t="shared" si="0"/>
        <v>0</v>
      </c>
      <c r="G42" s="301">
        <f t="shared" si="1"/>
        <v>0</v>
      </c>
    </row>
    <row r="43" spans="1:7">
      <c r="A43" s="297">
        <v>80</v>
      </c>
      <c r="B43" s="298">
        <v>50.27</v>
      </c>
      <c r="C43" s="299">
        <v>14.21</v>
      </c>
      <c r="D43" s="300"/>
      <c r="E43" s="300"/>
      <c r="F43" s="301">
        <f t="shared" si="0"/>
        <v>0</v>
      </c>
      <c r="G43" s="301">
        <f t="shared" si="1"/>
        <v>0</v>
      </c>
    </row>
    <row r="44" spans="1:7">
      <c r="A44" s="297">
        <v>85</v>
      </c>
      <c r="B44" s="298">
        <v>56.75</v>
      </c>
      <c r="C44" s="299">
        <v>15.42</v>
      </c>
      <c r="D44" s="300"/>
      <c r="E44" s="300"/>
      <c r="F44" s="301">
        <f t="shared" si="0"/>
        <v>0</v>
      </c>
      <c r="G44" s="301">
        <f t="shared" si="1"/>
        <v>0</v>
      </c>
    </row>
    <row r="45" spans="1:7">
      <c r="A45" s="297">
        <v>90</v>
      </c>
      <c r="B45" s="298">
        <v>63.62</v>
      </c>
      <c r="C45" s="299">
        <v>16.670000000000002</v>
      </c>
      <c r="D45" s="300"/>
      <c r="E45" s="300"/>
      <c r="F45" s="301">
        <f t="shared" si="0"/>
        <v>0</v>
      </c>
      <c r="G45" s="301">
        <f t="shared" si="1"/>
        <v>0</v>
      </c>
    </row>
    <row r="46" spans="1:7">
      <c r="A46" s="297">
        <v>95</v>
      </c>
      <c r="B46" s="298">
        <v>70.88</v>
      </c>
      <c r="C46" s="299">
        <v>18.649999999999999</v>
      </c>
      <c r="D46" s="300"/>
      <c r="E46" s="300"/>
      <c r="F46" s="301">
        <f t="shared" si="0"/>
        <v>0</v>
      </c>
      <c r="G46" s="301">
        <f t="shared" si="1"/>
        <v>0</v>
      </c>
    </row>
    <row r="47" spans="1:7">
      <c r="A47" s="297">
        <v>100</v>
      </c>
      <c r="B47" s="298">
        <v>78.540000000000006</v>
      </c>
      <c r="C47" s="299">
        <v>19.329999999999998</v>
      </c>
      <c r="D47" s="300"/>
      <c r="E47" s="300"/>
      <c r="F47" s="301">
        <f t="shared" si="0"/>
        <v>0</v>
      </c>
      <c r="G47" s="301">
        <f t="shared" si="1"/>
        <v>0</v>
      </c>
    </row>
    <row r="48" spans="1:7">
      <c r="A48" s="297">
        <v>105</v>
      </c>
      <c r="B48" s="298">
        <v>86.59</v>
      </c>
      <c r="C48" s="299">
        <v>20.74</v>
      </c>
      <c r="D48" s="300"/>
      <c r="E48" s="300"/>
      <c r="F48" s="301">
        <f t="shared" si="0"/>
        <v>0</v>
      </c>
      <c r="G48" s="301">
        <f t="shared" si="1"/>
        <v>0</v>
      </c>
    </row>
    <row r="49" spans="1:7">
      <c r="A49" s="297">
        <v>110</v>
      </c>
      <c r="B49" s="298">
        <v>95.03</v>
      </c>
      <c r="C49" s="299">
        <v>22.19</v>
      </c>
      <c r="D49" s="300"/>
      <c r="E49" s="300"/>
      <c r="F49" s="301">
        <f t="shared" si="0"/>
        <v>0</v>
      </c>
      <c r="G49" s="301">
        <f t="shared" si="1"/>
        <v>0</v>
      </c>
    </row>
    <row r="50" spans="1:7">
      <c r="A50" s="297">
        <v>115</v>
      </c>
      <c r="B50" s="298">
        <v>103.82</v>
      </c>
      <c r="C50" s="299">
        <v>24.47</v>
      </c>
      <c r="D50" s="300"/>
      <c r="E50" s="300"/>
      <c r="F50" s="301">
        <f t="shared" si="0"/>
        <v>0</v>
      </c>
      <c r="G50" s="301">
        <f t="shared" si="1"/>
        <v>0</v>
      </c>
    </row>
    <row r="51" spans="1:7">
      <c r="A51" s="297">
        <v>120</v>
      </c>
      <c r="B51" s="298">
        <v>113.82</v>
      </c>
      <c r="C51" s="299">
        <v>26.05</v>
      </c>
      <c r="D51" s="300"/>
      <c r="E51" s="300"/>
      <c r="F51" s="301">
        <f t="shared" si="0"/>
        <v>0</v>
      </c>
      <c r="G51" s="301">
        <f t="shared" si="1"/>
        <v>0</v>
      </c>
    </row>
    <row r="52" spans="1:7">
      <c r="A52" s="297">
        <v>125</v>
      </c>
      <c r="B52" s="298">
        <v>122.72</v>
      </c>
      <c r="C52" s="299">
        <v>28.51</v>
      </c>
      <c r="D52" s="300"/>
      <c r="E52" s="300"/>
      <c r="F52" s="301">
        <f t="shared" si="0"/>
        <v>0</v>
      </c>
      <c r="G52" s="301">
        <f t="shared" si="1"/>
        <v>0</v>
      </c>
    </row>
    <row r="53" spans="1:7">
      <c r="A53" s="297">
        <v>130</v>
      </c>
      <c r="B53" s="298">
        <v>132.72999999999999</v>
      </c>
      <c r="C53" s="299">
        <v>104.2</v>
      </c>
      <c r="D53" s="300"/>
      <c r="E53" s="300"/>
      <c r="F53" s="301">
        <f t="shared" si="0"/>
        <v>0</v>
      </c>
      <c r="G53" s="301">
        <f t="shared" si="1"/>
        <v>0</v>
      </c>
    </row>
    <row r="54" spans="1:7">
      <c r="A54" s="297">
        <v>140</v>
      </c>
      <c r="B54" s="298">
        <v>153.94</v>
      </c>
      <c r="C54" s="299">
        <v>120.84</v>
      </c>
      <c r="D54" s="300"/>
      <c r="E54" s="300"/>
      <c r="F54" s="301">
        <f t="shared" si="0"/>
        <v>0</v>
      </c>
      <c r="G54" s="301">
        <f t="shared" si="1"/>
        <v>0</v>
      </c>
    </row>
    <row r="55" spans="1:7">
      <c r="A55" s="297">
        <v>150</v>
      </c>
      <c r="B55" s="298">
        <v>176.72</v>
      </c>
      <c r="C55" s="299">
        <v>138.72</v>
      </c>
      <c r="D55" s="300"/>
      <c r="E55" s="300"/>
      <c r="F55" s="301">
        <f t="shared" si="0"/>
        <v>0</v>
      </c>
      <c r="G55" s="301">
        <f t="shared" si="1"/>
        <v>0</v>
      </c>
    </row>
    <row r="56" spans="1:7">
      <c r="A56" s="297">
        <v>160</v>
      </c>
      <c r="B56" s="298">
        <v>201.06</v>
      </c>
      <c r="C56" s="299">
        <v>157.83000000000001</v>
      </c>
      <c r="D56" s="300"/>
      <c r="E56" s="300"/>
      <c r="F56" s="301">
        <f t="shared" si="0"/>
        <v>0</v>
      </c>
      <c r="G56" s="301">
        <f t="shared" si="1"/>
        <v>0</v>
      </c>
    </row>
    <row r="57" spans="1:7">
      <c r="A57" s="297">
        <v>170</v>
      </c>
      <c r="B57" s="298">
        <v>226.98</v>
      </c>
      <c r="C57" s="299">
        <v>178.18</v>
      </c>
      <c r="D57" s="300"/>
      <c r="E57" s="300"/>
      <c r="F57" s="301">
        <f t="shared" si="0"/>
        <v>0</v>
      </c>
      <c r="G57" s="301">
        <f t="shared" si="1"/>
        <v>0</v>
      </c>
    </row>
    <row r="58" spans="1:7">
      <c r="A58" s="297">
        <v>180</v>
      </c>
      <c r="B58" s="298">
        <v>254.98</v>
      </c>
      <c r="C58" s="299">
        <v>199.76</v>
      </c>
      <c r="D58" s="300"/>
      <c r="E58" s="300"/>
      <c r="F58" s="301">
        <f t="shared" si="0"/>
        <v>0</v>
      </c>
      <c r="G58" s="301">
        <f t="shared" si="1"/>
        <v>0</v>
      </c>
    </row>
    <row r="59" spans="1:7">
      <c r="A59" s="297">
        <v>190</v>
      </c>
      <c r="B59" s="298">
        <v>283.52999999999997</v>
      </c>
      <c r="C59" s="299">
        <v>222.57</v>
      </c>
      <c r="D59" s="300"/>
      <c r="E59" s="300"/>
      <c r="F59" s="301">
        <f t="shared" si="0"/>
        <v>0</v>
      </c>
      <c r="G59" s="301">
        <f t="shared" si="1"/>
        <v>0</v>
      </c>
    </row>
    <row r="60" spans="1:7">
      <c r="A60" s="297">
        <v>200</v>
      </c>
      <c r="B60" s="298">
        <v>314.16000000000003</v>
      </c>
      <c r="C60" s="299">
        <v>246.62</v>
      </c>
      <c r="D60" s="300"/>
      <c r="E60" s="300"/>
      <c r="F60" s="301">
        <f t="shared" si="0"/>
        <v>0</v>
      </c>
      <c r="G60" s="301">
        <f t="shared" si="1"/>
        <v>0</v>
      </c>
    </row>
    <row r="61" spans="1:7">
      <c r="A61" s="297">
        <v>210</v>
      </c>
      <c r="B61" s="298">
        <v>346.36</v>
      </c>
      <c r="C61" s="299">
        <v>271.89</v>
      </c>
      <c r="D61" s="300"/>
      <c r="E61" s="300"/>
      <c r="F61" s="301">
        <f t="shared" si="0"/>
        <v>0</v>
      </c>
      <c r="G61" s="301">
        <f t="shared" si="1"/>
        <v>0</v>
      </c>
    </row>
    <row r="62" spans="1:7">
      <c r="A62" s="297">
        <v>220</v>
      </c>
      <c r="B62" s="298">
        <v>380.13</v>
      </c>
      <c r="C62" s="299">
        <v>298.39999999999998</v>
      </c>
      <c r="D62" s="300"/>
      <c r="E62" s="300"/>
      <c r="F62" s="301">
        <f t="shared" si="0"/>
        <v>0</v>
      </c>
      <c r="G62" s="301">
        <f t="shared" si="1"/>
        <v>0</v>
      </c>
    </row>
    <row r="63" spans="1:7">
      <c r="A63" s="297">
        <v>240</v>
      </c>
      <c r="B63" s="298">
        <v>452.39</v>
      </c>
      <c r="C63" s="299">
        <v>355.13</v>
      </c>
      <c r="D63" s="300"/>
      <c r="E63" s="300"/>
      <c r="F63" s="301">
        <f t="shared" si="0"/>
        <v>0</v>
      </c>
      <c r="G63" s="301">
        <f t="shared" si="1"/>
        <v>0</v>
      </c>
    </row>
    <row r="64" spans="1:7">
      <c r="A64" s="297">
        <v>250</v>
      </c>
      <c r="B64" s="298">
        <v>490.88</v>
      </c>
      <c r="C64" s="299">
        <v>385.34</v>
      </c>
      <c r="D64" s="300"/>
      <c r="E64" s="300"/>
      <c r="F64" s="301">
        <f t="shared" si="0"/>
        <v>0</v>
      </c>
      <c r="G64" s="301">
        <f t="shared" si="1"/>
        <v>0</v>
      </c>
    </row>
    <row r="65" spans="6:7">
      <c r="F65" s="302" t="s">
        <v>912</v>
      </c>
      <c r="G65" s="301">
        <f>SUM(G5:G64)</f>
        <v>0</v>
      </c>
    </row>
  </sheetData>
  <sheetProtection password="CC2F" sheet="1" objects="1" scenarios="1"/>
  <mergeCells count="2">
    <mergeCell ref="A1:G2"/>
    <mergeCell ref="C3:C4"/>
  </mergeCells>
  <phoneticPr fontId="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I38"/>
  <sheetViews>
    <sheetView workbookViewId="0">
      <selection activeCell="H23" sqref="H23"/>
    </sheetView>
  </sheetViews>
  <sheetFormatPr defaultRowHeight="14.25"/>
  <cols>
    <col min="1" max="1" width="7.625" style="303" customWidth="1"/>
    <col min="2" max="7" width="9" style="303"/>
    <col min="8" max="8" width="9" style="305"/>
    <col min="9" max="9" width="9" style="303"/>
    <col min="10" max="35" width="4.5" style="305" customWidth="1"/>
    <col min="36" max="16384" width="9" style="305"/>
  </cols>
  <sheetData>
    <row r="1" spans="1:35" ht="14.25" customHeight="1">
      <c r="A1" s="519" t="s">
        <v>913</v>
      </c>
      <c r="B1" s="519"/>
      <c r="C1" s="519"/>
      <c r="D1" s="519"/>
      <c r="E1" s="519"/>
      <c r="F1" s="519"/>
      <c r="G1" s="519"/>
      <c r="H1" s="519"/>
      <c r="I1" s="521" t="s">
        <v>914</v>
      </c>
      <c r="J1" s="521"/>
      <c r="K1" s="521"/>
      <c r="L1" s="521"/>
      <c r="M1" s="521"/>
      <c r="N1" s="521"/>
      <c r="O1" s="521"/>
      <c r="P1" s="521"/>
      <c r="Q1" s="521"/>
      <c r="R1" s="521"/>
      <c r="S1" s="521"/>
      <c r="T1" s="521"/>
      <c r="U1" s="521"/>
      <c r="V1" s="521"/>
      <c r="W1" s="521"/>
      <c r="X1" s="521"/>
      <c r="Y1" s="521"/>
      <c r="Z1" s="521"/>
      <c r="AA1" s="521"/>
      <c r="AB1" s="521"/>
      <c r="AC1" s="521"/>
      <c r="AD1" s="521"/>
      <c r="AE1" s="521"/>
      <c r="AF1" s="521"/>
      <c r="AG1" s="521"/>
      <c r="AH1" s="521"/>
      <c r="AI1" s="521"/>
    </row>
    <row r="2" spans="1:35">
      <c r="A2" s="520"/>
      <c r="B2" s="520"/>
      <c r="C2" s="520"/>
      <c r="D2" s="520"/>
      <c r="E2" s="520"/>
      <c r="F2" s="520"/>
      <c r="G2" s="520"/>
      <c r="H2" s="520"/>
      <c r="I2" s="522"/>
      <c r="J2" s="522"/>
      <c r="K2" s="522"/>
      <c r="L2" s="522"/>
      <c r="M2" s="522"/>
      <c r="N2" s="522"/>
      <c r="O2" s="522"/>
      <c r="P2" s="522"/>
      <c r="Q2" s="522"/>
      <c r="R2" s="522"/>
      <c r="S2" s="522"/>
      <c r="T2" s="522"/>
      <c r="U2" s="522"/>
      <c r="V2" s="522"/>
      <c r="W2" s="522"/>
      <c r="X2" s="522"/>
      <c r="Y2" s="522"/>
      <c r="Z2" s="522"/>
      <c r="AA2" s="522"/>
      <c r="AB2" s="522"/>
      <c r="AC2" s="522"/>
      <c r="AD2" s="522"/>
      <c r="AE2" s="522"/>
      <c r="AF2" s="522"/>
      <c r="AG2" s="522"/>
      <c r="AH2" s="522"/>
      <c r="AI2" s="522"/>
    </row>
    <row r="3" spans="1:35" ht="14.25" customHeight="1">
      <c r="A3" s="523" t="s">
        <v>915</v>
      </c>
      <c r="B3" s="523" t="s">
        <v>916</v>
      </c>
      <c r="C3" s="306" t="s">
        <v>917</v>
      </c>
      <c r="D3" s="306" t="s">
        <v>918</v>
      </c>
      <c r="E3" s="306" t="s">
        <v>919</v>
      </c>
      <c r="F3" s="306" t="s">
        <v>918</v>
      </c>
      <c r="G3" s="306" t="s">
        <v>920</v>
      </c>
      <c r="I3" s="307" t="s">
        <v>921</v>
      </c>
      <c r="J3" s="525" t="s">
        <v>922</v>
      </c>
      <c r="K3" s="526"/>
      <c r="L3" s="526"/>
      <c r="M3" s="526"/>
      <c r="N3" s="526"/>
      <c r="O3" s="526"/>
      <c r="P3" s="526"/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526"/>
      <c r="AC3" s="526"/>
      <c r="AD3" s="526"/>
      <c r="AE3" s="526"/>
      <c r="AF3" s="526"/>
      <c r="AG3" s="526"/>
      <c r="AH3" s="527"/>
      <c r="AI3" s="308" t="s">
        <v>921</v>
      </c>
    </row>
    <row r="4" spans="1:35" ht="15.75">
      <c r="A4" s="524"/>
      <c r="B4" s="524"/>
      <c r="C4" s="306" t="s">
        <v>923</v>
      </c>
      <c r="D4" s="306" t="s">
        <v>924</v>
      </c>
      <c r="E4" s="309" t="s">
        <v>925</v>
      </c>
      <c r="F4" s="306" t="s">
        <v>910</v>
      </c>
      <c r="G4" s="309" t="s">
        <v>926</v>
      </c>
      <c r="I4" s="310" t="s">
        <v>927</v>
      </c>
      <c r="J4" s="311">
        <v>3</v>
      </c>
      <c r="K4" s="311">
        <v>4</v>
      </c>
      <c r="L4" s="311">
        <v>5</v>
      </c>
      <c r="M4" s="311">
        <v>6</v>
      </c>
      <c r="N4" s="311">
        <v>7</v>
      </c>
      <c r="O4" s="311">
        <v>8</v>
      </c>
      <c r="P4" s="311">
        <v>9</v>
      </c>
      <c r="Q4" s="311">
        <v>10</v>
      </c>
      <c r="R4" s="311">
        <v>11</v>
      </c>
      <c r="S4" s="311">
        <v>12</v>
      </c>
      <c r="T4" s="311">
        <v>14</v>
      </c>
      <c r="U4" s="311">
        <v>16</v>
      </c>
      <c r="V4" s="311">
        <v>18</v>
      </c>
      <c r="W4" s="311">
        <v>20</v>
      </c>
      <c r="X4" s="311">
        <v>22</v>
      </c>
      <c r="Y4" s="311">
        <v>25</v>
      </c>
      <c r="Z4" s="311">
        <v>28</v>
      </c>
      <c r="AA4" s="311">
        <v>30</v>
      </c>
      <c r="AB4" s="311">
        <v>32</v>
      </c>
      <c r="AC4" s="311">
        <v>36</v>
      </c>
      <c r="AD4" s="311">
        <v>40</v>
      </c>
      <c r="AE4" s="311">
        <v>45</v>
      </c>
      <c r="AF4" s="311">
        <v>50</v>
      </c>
      <c r="AG4" s="311">
        <v>56</v>
      </c>
      <c r="AH4" s="311">
        <v>60</v>
      </c>
      <c r="AI4" s="312" t="s">
        <v>927</v>
      </c>
    </row>
    <row r="5" spans="1:35" ht="15" customHeight="1">
      <c r="A5" s="313">
        <v>40</v>
      </c>
      <c r="B5" s="313">
        <v>4</v>
      </c>
      <c r="C5" s="314">
        <f>7850*(A5/1000)*(B5/1000)</f>
        <v>1.256</v>
      </c>
      <c r="D5" s="315"/>
      <c r="E5" s="315"/>
      <c r="F5" s="314">
        <f>C5*D5</f>
        <v>0</v>
      </c>
      <c r="G5" s="314">
        <f>C5*E5/1000</f>
        <v>0</v>
      </c>
      <c r="I5" s="316"/>
      <c r="J5" s="528" t="s">
        <v>928</v>
      </c>
      <c r="K5" s="526"/>
      <c r="L5" s="526"/>
      <c r="M5" s="526"/>
      <c r="N5" s="526"/>
      <c r="O5" s="526"/>
      <c r="P5" s="526"/>
      <c r="Q5" s="526"/>
      <c r="R5" s="526"/>
      <c r="S5" s="526"/>
      <c r="T5" s="526"/>
      <c r="U5" s="526"/>
      <c r="V5" s="526"/>
      <c r="W5" s="526"/>
      <c r="X5" s="526"/>
      <c r="Y5" s="526"/>
      <c r="Z5" s="526"/>
      <c r="AA5" s="526"/>
      <c r="AB5" s="526"/>
      <c r="AC5" s="526"/>
      <c r="AD5" s="526"/>
      <c r="AE5" s="526"/>
      <c r="AF5" s="526"/>
      <c r="AG5" s="526"/>
      <c r="AH5" s="527"/>
      <c r="AI5" s="317"/>
    </row>
    <row r="6" spans="1:35" ht="15" customHeight="1">
      <c r="A6" s="313">
        <v>25</v>
      </c>
      <c r="B6" s="313">
        <v>4</v>
      </c>
      <c r="C6" s="314">
        <f t="shared" ref="C6:C26" si="0">7850*(A6/1000)*(B6/1000)</f>
        <v>0.78500000000000003</v>
      </c>
      <c r="D6" s="315"/>
      <c r="E6" s="315"/>
      <c r="F6" s="314">
        <f t="shared" ref="F6:F26" si="1">C6*D6</f>
        <v>0</v>
      </c>
      <c r="G6" s="314">
        <f t="shared" ref="G6:G26" si="2">C6*E6/1000</f>
        <v>0</v>
      </c>
      <c r="I6" s="318">
        <v>10</v>
      </c>
      <c r="J6" s="319">
        <v>0.24</v>
      </c>
      <c r="K6" s="319">
        <v>0.31</v>
      </c>
      <c r="L6" s="319">
        <v>0.39</v>
      </c>
      <c r="M6" s="319">
        <v>0.47</v>
      </c>
      <c r="N6" s="319">
        <v>0.55000000000000004</v>
      </c>
      <c r="O6" s="319">
        <v>0.63</v>
      </c>
      <c r="P6" s="319" t="s">
        <v>929</v>
      </c>
      <c r="Q6" s="319" t="s">
        <v>929</v>
      </c>
      <c r="R6" s="319" t="s">
        <v>929</v>
      </c>
      <c r="S6" s="319" t="s">
        <v>929</v>
      </c>
      <c r="T6" s="319" t="s">
        <v>929</v>
      </c>
      <c r="U6" s="319" t="s">
        <v>929</v>
      </c>
      <c r="V6" s="319" t="s">
        <v>929</v>
      </c>
      <c r="W6" s="319" t="s">
        <v>929</v>
      </c>
      <c r="X6" s="319" t="s">
        <v>929</v>
      </c>
      <c r="Y6" s="319" t="s">
        <v>929</v>
      </c>
      <c r="Z6" s="319" t="s">
        <v>929</v>
      </c>
      <c r="AA6" s="319" t="s">
        <v>929</v>
      </c>
      <c r="AB6" s="319" t="s">
        <v>929</v>
      </c>
      <c r="AC6" s="319" t="s">
        <v>929</v>
      </c>
      <c r="AD6" s="319" t="s">
        <v>929</v>
      </c>
      <c r="AE6" s="319" t="s">
        <v>929</v>
      </c>
      <c r="AF6" s="319" t="s">
        <v>929</v>
      </c>
      <c r="AG6" s="319" t="s">
        <v>929</v>
      </c>
      <c r="AH6" s="319" t="s">
        <v>929</v>
      </c>
      <c r="AI6" s="319">
        <v>10</v>
      </c>
    </row>
    <row r="7" spans="1:35" ht="15" customHeight="1">
      <c r="A7" s="313">
        <v>40</v>
      </c>
      <c r="B7" s="313">
        <v>4</v>
      </c>
      <c r="C7" s="314">
        <f t="shared" si="0"/>
        <v>1.256</v>
      </c>
      <c r="D7" s="315"/>
      <c r="E7" s="315"/>
      <c r="F7" s="314">
        <f t="shared" si="1"/>
        <v>0</v>
      </c>
      <c r="G7" s="314">
        <f t="shared" si="2"/>
        <v>0</v>
      </c>
      <c r="I7" s="318">
        <v>12</v>
      </c>
      <c r="J7" s="319">
        <v>0.28000000000000003</v>
      </c>
      <c r="K7" s="319">
        <v>0.38</v>
      </c>
      <c r="L7" s="319">
        <v>0.47</v>
      </c>
      <c r="M7" s="319">
        <v>0.56999999999999995</v>
      </c>
      <c r="N7" s="319">
        <v>0.66</v>
      </c>
      <c r="O7" s="319">
        <v>0.75</v>
      </c>
      <c r="P7" s="319" t="s">
        <v>929</v>
      </c>
      <c r="Q7" s="319" t="s">
        <v>929</v>
      </c>
      <c r="R7" s="319" t="s">
        <v>929</v>
      </c>
      <c r="S7" s="319" t="s">
        <v>929</v>
      </c>
      <c r="T7" s="319" t="s">
        <v>929</v>
      </c>
      <c r="U7" s="319" t="s">
        <v>929</v>
      </c>
      <c r="V7" s="319" t="s">
        <v>929</v>
      </c>
      <c r="W7" s="319" t="s">
        <v>929</v>
      </c>
      <c r="X7" s="319" t="s">
        <v>929</v>
      </c>
      <c r="Y7" s="319" t="s">
        <v>929</v>
      </c>
      <c r="Z7" s="319" t="s">
        <v>929</v>
      </c>
      <c r="AA7" s="319" t="s">
        <v>929</v>
      </c>
      <c r="AB7" s="319" t="s">
        <v>929</v>
      </c>
      <c r="AC7" s="319" t="s">
        <v>929</v>
      </c>
      <c r="AD7" s="319" t="s">
        <v>929</v>
      </c>
      <c r="AE7" s="319" t="s">
        <v>929</v>
      </c>
      <c r="AF7" s="319" t="s">
        <v>929</v>
      </c>
      <c r="AG7" s="319" t="s">
        <v>929</v>
      </c>
      <c r="AH7" s="319" t="s">
        <v>929</v>
      </c>
      <c r="AI7" s="319">
        <v>12</v>
      </c>
    </row>
    <row r="8" spans="1:35" ht="15" customHeight="1">
      <c r="A8" s="313"/>
      <c r="B8" s="313"/>
      <c r="C8" s="314">
        <f t="shared" si="0"/>
        <v>0</v>
      </c>
      <c r="D8" s="315"/>
      <c r="E8" s="315"/>
      <c r="F8" s="314">
        <f t="shared" si="1"/>
        <v>0</v>
      </c>
      <c r="G8" s="314">
        <f t="shared" si="2"/>
        <v>0</v>
      </c>
      <c r="I8" s="318">
        <v>14</v>
      </c>
      <c r="J8" s="319">
        <v>0.33</v>
      </c>
      <c r="K8" s="319">
        <v>0.44</v>
      </c>
      <c r="L8" s="319">
        <v>0.55000000000000004</v>
      </c>
      <c r="M8" s="319">
        <v>0.66</v>
      </c>
      <c r="N8" s="319">
        <v>0.77</v>
      </c>
      <c r="O8" s="319">
        <v>0.88</v>
      </c>
      <c r="P8" s="319" t="s">
        <v>929</v>
      </c>
      <c r="Q8" s="319" t="s">
        <v>929</v>
      </c>
      <c r="R8" s="319" t="s">
        <v>929</v>
      </c>
      <c r="S8" s="319" t="s">
        <v>929</v>
      </c>
      <c r="T8" s="319" t="s">
        <v>929</v>
      </c>
      <c r="U8" s="319" t="s">
        <v>929</v>
      </c>
      <c r="V8" s="319" t="s">
        <v>929</v>
      </c>
      <c r="W8" s="319" t="s">
        <v>929</v>
      </c>
      <c r="X8" s="319" t="s">
        <v>929</v>
      </c>
      <c r="Y8" s="319" t="s">
        <v>929</v>
      </c>
      <c r="Z8" s="319" t="s">
        <v>929</v>
      </c>
      <c r="AA8" s="319" t="s">
        <v>929</v>
      </c>
      <c r="AB8" s="319" t="s">
        <v>929</v>
      </c>
      <c r="AC8" s="319" t="s">
        <v>929</v>
      </c>
      <c r="AD8" s="319" t="s">
        <v>929</v>
      </c>
      <c r="AE8" s="319" t="s">
        <v>929</v>
      </c>
      <c r="AF8" s="319" t="s">
        <v>929</v>
      </c>
      <c r="AG8" s="319" t="s">
        <v>929</v>
      </c>
      <c r="AH8" s="319" t="s">
        <v>929</v>
      </c>
      <c r="AI8" s="319">
        <v>14</v>
      </c>
    </row>
    <row r="9" spans="1:35" ht="15" customHeight="1">
      <c r="A9" s="313"/>
      <c r="B9" s="313"/>
      <c r="C9" s="314">
        <f t="shared" si="0"/>
        <v>0</v>
      </c>
      <c r="D9" s="315"/>
      <c r="E9" s="315"/>
      <c r="F9" s="314">
        <f t="shared" si="1"/>
        <v>0</v>
      </c>
      <c r="G9" s="314">
        <f t="shared" si="2"/>
        <v>0</v>
      </c>
      <c r="I9" s="318">
        <v>16</v>
      </c>
      <c r="J9" s="319">
        <v>0.38</v>
      </c>
      <c r="K9" s="319">
        <v>0.5</v>
      </c>
      <c r="L9" s="319">
        <v>0.63</v>
      </c>
      <c r="M9" s="319">
        <v>0.75</v>
      </c>
      <c r="N9" s="319">
        <v>0.88</v>
      </c>
      <c r="O9" s="319">
        <v>1</v>
      </c>
      <c r="P9" s="319">
        <v>1.1499999999999999</v>
      </c>
      <c r="Q9" s="319">
        <v>1.26</v>
      </c>
      <c r="R9" s="319" t="s">
        <v>929</v>
      </c>
      <c r="S9" s="319" t="s">
        <v>929</v>
      </c>
      <c r="T9" s="319" t="s">
        <v>929</v>
      </c>
      <c r="U9" s="319" t="s">
        <v>929</v>
      </c>
      <c r="V9" s="319" t="s">
        <v>929</v>
      </c>
      <c r="W9" s="319" t="s">
        <v>929</v>
      </c>
      <c r="X9" s="319" t="s">
        <v>929</v>
      </c>
      <c r="Y9" s="319" t="s">
        <v>929</v>
      </c>
      <c r="Z9" s="319" t="s">
        <v>929</v>
      </c>
      <c r="AA9" s="319" t="s">
        <v>929</v>
      </c>
      <c r="AB9" s="319" t="s">
        <v>929</v>
      </c>
      <c r="AC9" s="319" t="s">
        <v>929</v>
      </c>
      <c r="AD9" s="319" t="s">
        <v>929</v>
      </c>
      <c r="AE9" s="319" t="s">
        <v>929</v>
      </c>
      <c r="AF9" s="319" t="s">
        <v>929</v>
      </c>
      <c r="AG9" s="319" t="s">
        <v>929</v>
      </c>
      <c r="AH9" s="319" t="s">
        <v>929</v>
      </c>
      <c r="AI9" s="319">
        <v>16</v>
      </c>
    </row>
    <row r="10" spans="1:35" ht="15" customHeight="1">
      <c r="A10" s="313"/>
      <c r="B10" s="313"/>
      <c r="C10" s="314">
        <f t="shared" si="0"/>
        <v>0</v>
      </c>
      <c r="D10" s="315"/>
      <c r="E10" s="315"/>
      <c r="F10" s="314">
        <f t="shared" si="1"/>
        <v>0</v>
      </c>
      <c r="G10" s="314">
        <f t="shared" si="2"/>
        <v>0</v>
      </c>
      <c r="I10" s="318">
        <v>18</v>
      </c>
      <c r="J10" s="319">
        <v>0.42</v>
      </c>
      <c r="K10" s="319">
        <v>0.56999999999999995</v>
      </c>
      <c r="L10" s="319">
        <v>0.71</v>
      </c>
      <c r="M10" s="319">
        <v>0.85</v>
      </c>
      <c r="N10" s="319">
        <v>0.99</v>
      </c>
      <c r="O10" s="319">
        <v>1.1299999999999999</v>
      </c>
      <c r="P10" s="319">
        <v>1.27</v>
      </c>
      <c r="Q10" s="319">
        <v>1.41</v>
      </c>
      <c r="R10" s="319" t="s">
        <v>929</v>
      </c>
      <c r="S10" s="319" t="s">
        <v>929</v>
      </c>
      <c r="T10" s="319" t="s">
        <v>929</v>
      </c>
      <c r="U10" s="319" t="s">
        <v>929</v>
      </c>
      <c r="V10" s="319" t="s">
        <v>929</v>
      </c>
      <c r="W10" s="319" t="s">
        <v>929</v>
      </c>
      <c r="X10" s="319" t="s">
        <v>929</v>
      </c>
      <c r="Y10" s="319" t="s">
        <v>929</v>
      </c>
      <c r="Z10" s="319" t="s">
        <v>929</v>
      </c>
      <c r="AA10" s="319" t="s">
        <v>929</v>
      </c>
      <c r="AB10" s="319" t="s">
        <v>929</v>
      </c>
      <c r="AC10" s="319" t="s">
        <v>929</v>
      </c>
      <c r="AD10" s="319" t="s">
        <v>929</v>
      </c>
      <c r="AE10" s="319" t="s">
        <v>929</v>
      </c>
      <c r="AF10" s="319" t="s">
        <v>929</v>
      </c>
      <c r="AG10" s="319" t="s">
        <v>929</v>
      </c>
      <c r="AH10" s="319" t="s">
        <v>929</v>
      </c>
      <c r="AI10" s="319">
        <v>18</v>
      </c>
    </row>
    <row r="11" spans="1:35" ht="15" customHeight="1">
      <c r="A11" s="313"/>
      <c r="B11" s="313"/>
      <c r="C11" s="314">
        <f t="shared" si="0"/>
        <v>0</v>
      </c>
      <c r="D11" s="315"/>
      <c r="E11" s="315"/>
      <c r="F11" s="314">
        <f t="shared" si="1"/>
        <v>0</v>
      </c>
      <c r="G11" s="314">
        <f t="shared" si="2"/>
        <v>0</v>
      </c>
      <c r="I11" s="318">
        <v>20</v>
      </c>
      <c r="J11" s="319">
        <v>0.47</v>
      </c>
      <c r="K11" s="319">
        <v>0.63</v>
      </c>
      <c r="L11" s="319">
        <v>0.78</v>
      </c>
      <c r="M11" s="319">
        <v>0.94</v>
      </c>
      <c r="N11" s="319">
        <v>1.1000000000000001</v>
      </c>
      <c r="O11" s="319">
        <v>1.26</v>
      </c>
      <c r="P11" s="319">
        <v>1.41</v>
      </c>
      <c r="Q11" s="319">
        <v>1.57</v>
      </c>
      <c r="R11" s="319">
        <v>1.73</v>
      </c>
      <c r="S11" s="319">
        <v>1.88</v>
      </c>
      <c r="T11" s="319" t="s">
        <v>929</v>
      </c>
      <c r="U11" s="319" t="s">
        <v>929</v>
      </c>
      <c r="V11" s="319" t="s">
        <v>929</v>
      </c>
      <c r="W11" s="319" t="s">
        <v>929</v>
      </c>
      <c r="X11" s="319" t="s">
        <v>929</v>
      </c>
      <c r="Y11" s="319" t="s">
        <v>929</v>
      </c>
      <c r="Z11" s="319" t="s">
        <v>929</v>
      </c>
      <c r="AA11" s="319" t="s">
        <v>929</v>
      </c>
      <c r="AB11" s="319" t="s">
        <v>929</v>
      </c>
      <c r="AC11" s="319" t="s">
        <v>929</v>
      </c>
      <c r="AD11" s="319" t="s">
        <v>929</v>
      </c>
      <c r="AE11" s="319" t="s">
        <v>929</v>
      </c>
      <c r="AF11" s="319" t="s">
        <v>929</v>
      </c>
      <c r="AG11" s="319" t="s">
        <v>929</v>
      </c>
      <c r="AH11" s="319" t="s">
        <v>929</v>
      </c>
      <c r="AI11" s="319">
        <v>20</v>
      </c>
    </row>
    <row r="12" spans="1:35" ht="15" customHeight="1">
      <c r="A12" s="313"/>
      <c r="B12" s="313"/>
      <c r="C12" s="314">
        <f t="shared" si="0"/>
        <v>0</v>
      </c>
      <c r="D12" s="315"/>
      <c r="E12" s="315"/>
      <c r="F12" s="314">
        <f t="shared" si="1"/>
        <v>0</v>
      </c>
      <c r="G12" s="314">
        <f t="shared" si="2"/>
        <v>0</v>
      </c>
      <c r="I12" s="318">
        <v>22</v>
      </c>
      <c r="J12" s="319">
        <v>0.52</v>
      </c>
      <c r="K12" s="319">
        <v>0.69</v>
      </c>
      <c r="L12" s="319">
        <v>0.86</v>
      </c>
      <c r="M12" s="319">
        <v>1.04</v>
      </c>
      <c r="N12" s="319">
        <v>1.21</v>
      </c>
      <c r="O12" s="319">
        <v>1.38</v>
      </c>
      <c r="P12" s="319">
        <v>1.55</v>
      </c>
      <c r="Q12" s="319">
        <v>1.73</v>
      </c>
      <c r="R12" s="319">
        <v>1.9</v>
      </c>
      <c r="S12" s="319">
        <v>2.0699999999999998</v>
      </c>
      <c r="T12" s="319" t="s">
        <v>929</v>
      </c>
      <c r="U12" s="319" t="s">
        <v>929</v>
      </c>
      <c r="V12" s="319" t="s">
        <v>929</v>
      </c>
      <c r="W12" s="319" t="s">
        <v>929</v>
      </c>
      <c r="X12" s="319" t="s">
        <v>929</v>
      </c>
      <c r="Y12" s="319" t="s">
        <v>929</v>
      </c>
      <c r="Z12" s="319" t="s">
        <v>929</v>
      </c>
      <c r="AA12" s="319" t="s">
        <v>929</v>
      </c>
      <c r="AB12" s="319" t="s">
        <v>929</v>
      </c>
      <c r="AC12" s="319" t="s">
        <v>929</v>
      </c>
      <c r="AD12" s="319" t="s">
        <v>929</v>
      </c>
      <c r="AE12" s="319" t="s">
        <v>929</v>
      </c>
      <c r="AF12" s="319" t="s">
        <v>929</v>
      </c>
      <c r="AG12" s="319" t="s">
        <v>929</v>
      </c>
      <c r="AH12" s="319" t="s">
        <v>929</v>
      </c>
      <c r="AI12" s="319">
        <v>22</v>
      </c>
    </row>
    <row r="13" spans="1:35" ht="15" customHeight="1">
      <c r="A13" s="313"/>
      <c r="B13" s="313"/>
      <c r="C13" s="314">
        <f t="shared" si="0"/>
        <v>0</v>
      </c>
      <c r="D13" s="315"/>
      <c r="E13" s="315"/>
      <c r="F13" s="314">
        <f t="shared" si="1"/>
        <v>0</v>
      </c>
      <c r="G13" s="314">
        <f t="shared" si="2"/>
        <v>0</v>
      </c>
      <c r="I13" s="318">
        <v>25</v>
      </c>
      <c r="J13" s="319">
        <v>0.59</v>
      </c>
      <c r="K13" s="319">
        <v>0.78</v>
      </c>
      <c r="L13" s="319">
        <v>0.98</v>
      </c>
      <c r="M13" s="319">
        <v>1.18</v>
      </c>
      <c r="N13" s="319">
        <v>1.37</v>
      </c>
      <c r="O13" s="319">
        <v>1.57</v>
      </c>
      <c r="P13" s="319">
        <v>1.71</v>
      </c>
      <c r="Q13" s="319">
        <v>1.96</v>
      </c>
      <c r="R13" s="319">
        <v>2.16</v>
      </c>
      <c r="S13" s="319">
        <v>2.36</v>
      </c>
      <c r="T13" s="319">
        <v>2.75</v>
      </c>
      <c r="U13" s="319">
        <v>3.14</v>
      </c>
      <c r="V13" s="319" t="s">
        <v>929</v>
      </c>
      <c r="W13" s="319" t="s">
        <v>929</v>
      </c>
      <c r="X13" s="319" t="s">
        <v>929</v>
      </c>
      <c r="Y13" s="319" t="s">
        <v>929</v>
      </c>
      <c r="Z13" s="319" t="s">
        <v>929</v>
      </c>
      <c r="AA13" s="319" t="s">
        <v>929</v>
      </c>
      <c r="AB13" s="319" t="s">
        <v>929</v>
      </c>
      <c r="AC13" s="319" t="s">
        <v>929</v>
      </c>
      <c r="AD13" s="319" t="s">
        <v>929</v>
      </c>
      <c r="AE13" s="319" t="s">
        <v>929</v>
      </c>
      <c r="AF13" s="319" t="s">
        <v>929</v>
      </c>
      <c r="AG13" s="319" t="s">
        <v>929</v>
      </c>
      <c r="AH13" s="319" t="s">
        <v>929</v>
      </c>
      <c r="AI13" s="319">
        <v>25</v>
      </c>
    </row>
    <row r="14" spans="1:35" ht="15" customHeight="1">
      <c r="A14" s="313"/>
      <c r="B14" s="313"/>
      <c r="C14" s="314">
        <f t="shared" si="0"/>
        <v>0</v>
      </c>
      <c r="D14" s="315"/>
      <c r="E14" s="315"/>
      <c r="F14" s="314">
        <f t="shared" si="1"/>
        <v>0</v>
      </c>
      <c r="G14" s="314">
        <f t="shared" si="2"/>
        <v>0</v>
      </c>
      <c r="I14" s="318">
        <v>28</v>
      </c>
      <c r="J14" s="319">
        <v>0.66</v>
      </c>
      <c r="K14" s="319">
        <v>0.88</v>
      </c>
      <c r="L14" s="319">
        <v>1.1000000000000001</v>
      </c>
      <c r="M14" s="319">
        <v>1.32</v>
      </c>
      <c r="N14" s="319">
        <v>1.54</v>
      </c>
      <c r="O14" s="319">
        <v>1.76</v>
      </c>
      <c r="P14" s="319">
        <v>1.98</v>
      </c>
      <c r="Q14" s="319">
        <v>2.2000000000000002</v>
      </c>
      <c r="R14" s="319">
        <v>2.42</v>
      </c>
      <c r="S14" s="319">
        <v>2.64</v>
      </c>
      <c r="T14" s="319">
        <v>3.08</v>
      </c>
      <c r="U14" s="319">
        <v>3.53</v>
      </c>
      <c r="V14" s="319" t="s">
        <v>929</v>
      </c>
      <c r="W14" s="319" t="s">
        <v>929</v>
      </c>
      <c r="X14" s="319" t="s">
        <v>929</v>
      </c>
      <c r="Y14" s="319" t="s">
        <v>929</v>
      </c>
      <c r="Z14" s="319" t="s">
        <v>929</v>
      </c>
      <c r="AA14" s="319" t="s">
        <v>929</v>
      </c>
      <c r="AB14" s="319" t="s">
        <v>929</v>
      </c>
      <c r="AC14" s="319" t="s">
        <v>929</v>
      </c>
      <c r="AD14" s="319" t="s">
        <v>929</v>
      </c>
      <c r="AE14" s="319" t="s">
        <v>929</v>
      </c>
      <c r="AF14" s="319" t="s">
        <v>929</v>
      </c>
      <c r="AG14" s="319" t="s">
        <v>929</v>
      </c>
      <c r="AH14" s="319" t="s">
        <v>929</v>
      </c>
      <c r="AI14" s="319">
        <v>28</v>
      </c>
    </row>
    <row r="15" spans="1:35" ht="15" customHeight="1">
      <c r="A15" s="313"/>
      <c r="B15" s="313"/>
      <c r="C15" s="314">
        <f t="shared" si="0"/>
        <v>0</v>
      </c>
      <c r="D15" s="315"/>
      <c r="E15" s="315"/>
      <c r="F15" s="314">
        <f t="shared" si="1"/>
        <v>0</v>
      </c>
      <c r="G15" s="314">
        <f t="shared" si="2"/>
        <v>0</v>
      </c>
      <c r="I15" s="318">
        <v>30</v>
      </c>
      <c r="J15" s="319">
        <v>0.71</v>
      </c>
      <c r="K15" s="319">
        <v>0.94</v>
      </c>
      <c r="L15" s="319">
        <v>1.81</v>
      </c>
      <c r="M15" s="319">
        <v>1.41</v>
      </c>
      <c r="N15" s="319">
        <v>1.65</v>
      </c>
      <c r="O15" s="319">
        <v>1.88</v>
      </c>
      <c r="P15" s="319">
        <v>2.12</v>
      </c>
      <c r="Q15" s="319">
        <v>2.36</v>
      </c>
      <c r="R15" s="319">
        <v>2.59</v>
      </c>
      <c r="S15" s="319">
        <v>2.83</v>
      </c>
      <c r="T15" s="319">
        <v>3.3</v>
      </c>
      <c r="U15" s="319">
        <v>3.77</v>
      </c>
      <c r="V15" s="319">
        <v>4.24</v>
      </c>
      <c r="W15" s="319">
        <v>4.71</v>
      </c>
      <c r="X15" s="319" t="s">
        <v>929</v>
      </c>
      <c r="Y15" s="319" t="s">
        <v>929</v>
      </c>
      <c r="Z15" s="319" t="s">
        <v>929</v>
      </c>
      <c r="AA15" s="319" t="s">
        <v>929</v>
      </c>
      <c r="AB15" s="319" t="s">
        <v>929</v>
      </c>
      <c r="AC15" s="319" t="s">
        <v>929</v>
      </c>
      <c r="AD15" s="319" t="s">
        <v>929</v>
      </c>
      <c r="AE15" s="319" t="s">
        <v>929</v>
      </c>
      <c r="AF15" s="319" t="s">
        <v>929</v>
      </c>
      <c r="AG15" s="319" t="s">
        <v>929</v>
      </c>
      <c r="AH15" s="319" t="s">
        <v>929</v>
      </c>
      <c r="AI15" s="319">
        <v>30</v>
      </c>
    </row>
    <row r="16" spans="1:35" ht="15" customHeight="1">
      <c r="A16" s="313"/>
      <c r="B16" s="313"/>
      <c r="C16" s="314">
        <f t="shared" si="0"/>
        <v>0</v>
      </c>
      <c r="D16" s="315"/>
      <c r="E16" s="315"/>
      <c r="F16" s="314">
        <f t="shared" si="1"/>
        <v>0</v>
      </c>
      <c r="G16" s="314">
        <f t="shared" si="2"/>
        <v>0</v>
      </c>
      <c r="I16" s="318">
        <v>32</v>
      </c>
      <c r="J16" s="319">
        <v>0.75</v>
      </c>
      <c r="K16" s="319">
        <v>1</v>
      </c>
      <c r="L16" s="319">
        <v>1.26</v>
      </c>
      <c r="M16" s="319">
        <v>1.51</v>
      </c>
      <c r="N16" s="319">
        <v>1.76</v>
      </c>
      <c r="O16" s="319">
        <v>2.0099999999999998</v>
      </c>
      <c r="P16" s="319">
        <v>2.2599999999999998</v>
      </c>
      <c r="Q16" s="319">
        <v>2.5499999999999998</v>
      </c>
      <c r="R16" s="319">
        <v>2.76</v>
      </c>
      <c r="S16" s="319">
        <v>3.01</v>
      </c>
      <c r="T16" s="319">
        <v>3.52</v>
      </c>
      <c r="U16" s="319">
        <v>4.0199999999999996</v>
      </c>
      <c r="V16" s="319">
        <v>4.5199999999999996</v>
      </c>
      <c r="W16" s="319">
        <v>5.0199999999999996</v>
      </c>
      <c r="X16" s="319" t="s">
        <v>929</v>
      </c>
      <c r="Y16" s="319" t="s">
        <v>929</v>
      </c>
      <c r="Z16" s="319" t="s">
        <v>929</v>
      </c>
      <c r="AA16" s="319" t="s">
        <v>929</v>
      </c>
      <c r="AB16" s="319" t="s">
        <v>929</v>
      </c>
      <c r="AC16" s="319" t="s">
        <v>929</v>
      </c>
      <c r="AD16" s="319" t="s">
        <v>929</v>
      </c>
      <c r="AE16" s="319" t="s">
        <v>929</v>
      </c>
      <c r="AF16" s="319" t="s">
        <v>929</v>
      </c>
      <c r="AG16" s="319" t="s">
        <v>929</v>
      </c>
      <c r="AH16" s="319" t="s">
        <v>929</v>
      </c>
      <c r="AI16" s="319">
        <v>32</v>
      </c>
    </row>
    <row r="17" spans="1:35" ht="15" customHeight="1">
      <c r="A17" s="313"/>
      <c r="B17" s="313"/>
      <c r="C17" s="314">
        <f t="shared" si="0"/>
        <v>0</v>
      </c>
      <c r="D17" s="315"/>
      <c r="E17" s="315"/>
      <c r="F17" s="314">
        <f t="shared" si="1"/>
        <v>0</v>
      </c>
      <c r="G17" s="314">
        <f t="shared" si="2"/>
        <v>0</v>
      </c>
      <c r="H17" s="320"/>
      <c r="I17" s="321">
        <v>35</v>
      </c>
      <c r="J17" s="319">
        <v>0.82</v>
      </c>
      <c r="K17" s="319">
        <v>1.1000000000000001</v>
      </c>
      <c r="L17" s="319">
        <v>1.37</v>
      </c>
      <c r="M17" s="319">
        <v>1.65</v>
      </c>
      <c r="N17" s="319">
        <v>1.92</v>
      </c>
      <c r="O17" s="319">
        <v>2.2000000000000002</v>
      </c>
      <c r="P17" s="319">
        <v>2.4700000000000002</v>
      </c>
      <c r="Q17" s="319">
        <v>2.75</v>
      </c>
      <c r="R17" s="319">
        <v>3.02</v>
      </c>
      <c r="S17" s="319">
        <v>3.3</v>
      </c>
      <c r="T17" s="319">
        <v>3.85</v>
      </c>
      <c r="U17" s="319">
        <v>4.4000000000000004</v>
      </c>
      <c r="V17" s="319">
        <v>4.95</v>
      </c>
      <c r="W17" s="319">
        <v>5.5</v>
      </c>
      <c r="X17" s="319">
        <v>6.04</v>
      </c>
      <c r="Y17" s="319">
        <v>6.87</v>
      </c>
      <c r="Z17" s="319">
        <v>7.69</v>
      </c>
      <c r="AA17" s="319" t="s">
        <v>929</v>
      </c>
      <c r="AB17" s="319" t="s">
        <v>929</v>
      </c>
      <c r="AC17" s="319" t="s">
        <v>929</v>
      </c>
      <c r="AD17" s="319" t="s">
        <v>929</v>
      </c>
      <c r="AE17" s="319" t="s">
        <v>929</v>
      </c>
      <c r="AF17" s="319" t="s">
        <v>929</v>
      </c>
      <c r="AG17" s="319" t="s">
        <v>929</v>
      </c>
      <c r="AH17" s="319" t="s">
        <v>929</v>
      </c>
      <c r="AI17" s="319">
        <v>35</v>
      </c>
    </row>
    <row r="18" spans="1:35" ht="15" customHeight="1">
      <c r="A18" s="313"/>
      <c r="B18" s="313"/>
      <c r="C18" s="314">
        <f t="shared" si="0"/>
        <v>0</v>
      </c>
      <c r="D18" s="315"/>
      <c r="E18" s="315"/>
      <c r="F18" s="314">
        <f t="shared" si="1"/>
        <v>0</v>
      </c>
      <c r="G18" s="314">
        <f t="shared" si="2"/>
        <v>0</v>
      </c>
      <c r="H18" s="320"/>
      <c r="I18" s="321">
        <v>40</v>
      </c>
      <c r="J18" s="319">
        <v>0.94</v>
      </c>
      <c r="K18" s="319">
        <v>1.26</v>
      </c>
      <c r="L18" s="319">
        <v>1.57</v>
      </c>
      <c r="M18" s="319">
        <v>1.88</v>
      </c>
      <c r="N18" s="319">
        <v>2.2000000000000002</v>
      </c>
      <c r="O18" s="319">
        <v>2.5099999999999998</v>
      </c>
      <c r="P18" s="319">
        <v>2.83</v>
      </c>
      <c r="Q18" s="319">
        <v>3.14</v>
      </c>
      <c r="R18" s="319">
        <v>3.45</v>
      </c>
      <c r="S18" s="319">
        <v>3.77</v>
      </c>
      <c r="T18" s="319">
        <v>4.4000000000000004</v>
      </c>
      <c r="U18" s="319">
        <v>5.0199999999999996</v>
      </c>
      <c r="V18" s="319">
        <v>5.65</v>
      </c>
      <c r="W18" s="319">
        <v>6.28</v>
      </c>
      <c r="X18" s="319">
        <v>6.91</v>
      </c>
      <c r="Y18" s="319">
        <v>7.85</v>
      </c>
      <c r="Z18" s="319">
        <v>8.7899999999999991</v>
      </c>
      <c r="AA18" s="319" t="s">
        <v>929</v>
      </c>
      <c r="AB18" s="319" t="s">
        <v>929</v>
      </c>
      <c r="AC18" s="319" t="s">
        <v>929</v>
      </c>
      <c r="AD18" s="319" t="s">
        <v>929</v>
      </c>
      <c r="AE18" s="319" t="s">
        <v>929</v>
      </c>
      <c r="AF18" s="319" t="s">
        <v>929</v>
      </c>
      <c r="AG18" s="319" t="s">
        <v>929</v>
      </c>
      <c r="AH18" s="319" t="s">
        <v>929</v>
      </c>
      <c r="AI18" s="319">
        <v>40</v>
      </c>
    </row>
    <row r="19" spans="1:35" ht="15" customHeight="1">
      <c r="A19" s="313"/>
      <c r="B19" s="313"/>
      <c r="C19" s="314">
        <f t="shared" si="0"/>
        <v>0</v>
      </c>
      <c r="D19" s="315"/>
      <c r="E19" s="315"/>
      <c r="F19" s="314">
        <f t="shared" si="1"/>
        <v>0</v>
      </c>
      <c r="G19" s="314">
        <f t="shared" si="2"/>
        <v>0</v>
      </c>
      <c r="H19" s="322"/>
      <c r="I19" s="321">
        <v>45</v>
      </c>
      <c r="J19" s="319">
        <v>1.06</v>
      </c>
      <c r="K19" s="319">
        <v>1.41</v>
      </c>
      <c r="L19" s="319">
        <v>1.71</v>
      </c>
      <c r="M19" s="319">
        <v>2.12</v>
      </c>
      <c r="N19" s="319">
        <v>2.4700000000000002</v>
      </c>
      <c r="O19" s="319">
        <v>2.83</v>
      </c>
      <c r="P19" s="319">
        <v>3.18</v>
      </c>
      <c r="Q19" s="319">
        <v>3.53</v>
      </c>
      <c r="R19" s="319">
        <v>3.89</v>
      </c>
      <c r="S19" s="319">
        <v>4.24</v>
      </c>
      <c r="T19" s="319">
        <v>4.95</v>
      </c>
      <c r="U19" s="319">
        <v>5.65</v>
      </c>
      <c r="V19" s="319">
        <v>6.36</v>
      </c>
      <c r="W19" s="319">
        <v>7.07</v>
      </c>
      <c r="X19" s="319">
        <v>7.77</v>
      </c>
      <c r="Y19" s="319">
        <v>8.83</v>
      </c>
      <c r="Z19" s="319">
        <v>9.89</v>
      </c>
      <c r="AA19" s="319">
        <v>10.6</v>
      </c>
      <c r="AB19" s="319">
        <v>11.3</v>
      </c>
      <c r="AC19" s="319">
        <v>12.72</v>
      </c>
      <c r="AD19" s="319" t="s">
        <v>929</v>
      </c>
      <c r="AE19" s="319" t="s">
        <v>929</v>
      </c>
      <c r="AF19" s="319" t="s">
        <v>929</v>
      </c>
      <c r="AG19" s="319" t="s">
        <v>929</v>
      </c>
      <c r="AH19" s="319" t="s">
        <v>929</v>
      </c>
      <c r="AI19" s="319">
        <v>45</v>
      </c>
    </row>
    <row r="20" spans="1:35" ht="15" customHeight="1">
      <c r="A20" s="313"/>
      <c r="B20" s="313"/>
      <c r="C20" s="314">
        <f t="shared" si="0"/>
        <v>0</v>
      </c>
      <c r="D20" s="315"/>
      <c r="E20" s="315"/>
      <c r="F20" s="314">
        <f t="shared" si="1"/>
        <v>0</v>
      </c>
      <c r="G20" s="314">
        <f t="shared" si="2"/>
        <v>0</v>
      </c>
      <c r="H20" s="322"/>
      <c r="I20" s="321">
        <v>50</v>
      </c>
      <c r="J20" s="319">
        <v>1.18</v>
      </c>
      <c r="K20" s="319">
        <v>1.57</v>
      </c>
      <c r="L20" s="319">
        <v>1.96</v>
      </c>
      <c r="M20" s="319">
        <v>2.36</v>
      </c>
      <c r="N20" s="319">
        <v>2.75</v>
      </c>
      <c r="O20" s="319">
        <v>3.14</v>
      </c>
      <c r="P20" s="319">
        <v>3.53</v>
      </c>
      <c r="Q20" s="319">
        <v>3.93</v>
      </c>
      <c r="R20" s="319">
        <v>4.32</v>
      </c>
      <c r="S20" s="319">
        <v>4.71</v>
      </c>
      <c r="T20" s="319">
        <v>5.5</v>
      </c>
      <c r="U20" s="319">
        <v>6.28</v>
      </c>
      <c r="V20" s="319">
        <v>7.06</v>
      </c>
      <c r="W20" s="319">
        <v>7.85</v>
      </c>
      <c r="X20" s="319">
        <v>8.64</v>
      </c>
      <c r="Y20" s="319">
        <v>9.81</v>
      </c>
      <c r="Z20" s="319">
        <v>10.99</v>
      </c>
      <c r="AA20" s="319">
        <v>11.78</v>
      </c>
      <c r="AB20" s="319">
        <v>12.56</v>
      </c>
      <c r="AC20" s="319">
        <v>14.13</v>
      </c>
      <c r="AD20" s="319" t="s">
        <v>929</v>
      </c>
      <c r="AE20" s="319" t="s">
        <v>929</v>
      </c>
      <c r="AF20" s="319" t="s">
        <v>929</v>
      </c>
      <c r="AG20" s="319" t="s">
        <v>929</v>
      </c>
      <c r="AH20" s="319" t="s">
        <v>929</v>
      </c>
      <c r="AI20" s="319">
        <v>50</v>
      </c>
    </row>
    <row r="21" spans="1:35" ht="15" customHeight="1">
      <c r="A21" s="313"/>
      <c r="B21" s="313"/>
      <c r="C21" s="314">
        <f t="shared" si="0"/>
        <v>0</v>
      </c>
      <c r="D21" s="315"/>
      <c r="E21" s="315"/>
      <c r="F21" s="314">
        <f t="shared" si="1"/>
        <v>0</v>
      </c>
      <c r="G21" s="314">
        <f t="shared" si="2"/>
        <v>0</v>
      </c>
      <c r="H21" s="322"/>
      <c r="I21" s="321">
        <v>55</v>
      </c>
      <c r="J21" s="319" t="s">
        <v>929</v>
      </c>
      <c r="K21" s="319">
        <v>1.73</v>
      </c>
      <c r="L21" s="319">
        <v>2.16</v>
      </c>
      <c r="M21" s="319">
        <v>2.59</v>
      </c>
      <c r="N21" s="319">
        <v>3.02</v>
      </c>
      <c r="O21" s="319">
        <v>3.45</v>
      </c>
      <c r="P21" s="319">
        <v>3.89</v>
      </c>
      <c r="Q21" s="319">
        <v>4.32</v>
      </c>
      <c r="R21" s="319">
        <v>4.75</v>
      </c>
      <c r="S21" s="319">
        <v>5.18</v>
      </c>
      <c r="T21" s="319">
        <v>6.04</v>
      </c>
      <c r="U21" s="319">
        <v>6.91</v>
      </c>
      <c r="V21" s="319">
        <v>7.77</v>
      </c>
      <c r="W21" s="319">
        <v>8.64</v>
      </c>
      <c r="X21" s="319">
        <v>9.5</v>
      </c>
      <c r="Y21" s="319">
        <v>10.79</v>
      </c>
      <c r="Z21" s="319">
        <v>12.09</v>
      </c>
      <c r="AA21" s="319">
        <v>12.95</v>
      </c>
      <c r="AB21" s="319">
        <v>13.82</v>
      </c>
      <c r="AC21" s="319">
        <v>15.54</v>
      </c>
      <c r="AD21" s="319" t="s">
        <v>929</v>
      </c>
      <c r="AE21" s="319" t="s">
        <v>929</v>
      </c>
      <c r="AF21" s="319" t="s">
        <v>929</v>
      </c>
      <c r="AG21" s="319" t="s">
        <v>929</v>
      </c>
      <c r="AH21" s="319" t="s">
        <v>929</v>
      </c>
      <c r="AI21" s="319">
        <v>55</v>
      </c>
    </row>
    <row r="22" spans="1:35" ht="15" customHeight="1">
      <c r="A22" s="313"/>
      <c r="B22" s="313"/>
      <c r="C22" s="314">
        <f t="shared" si="0"/>
        <v>0</v>
      </c>
      <c r="D22" s="315"/>
      <c r="E22" s="315"/>
      <c r="F22" s="314">
        <f t="shared" si="1"/>
        <v>0</v>
      </c>
      <c r="G22" s="314">
        <f t="shared" si="2"/>
        <v>0</v>
      </c>
      <c r="H22" s="322"/>
      <c r="I22" s="321">
        <v>60</v>
      </c>
      <c r="J22" s="319" t="s">
        <v>929</v>
      </c>
      <c r="K22" s="319">
        <v>1.88</v>
      </c>
      <c r="L22" s="319">
        <v>2.36</v>
      </c>
      <c r="M22" s="319">
        <v>2.36</v>
      </c>
      <c r="N22" s="319">
        <v>3.3</v>
      </c>
      <c r="O22" s="319">
        <v>3.77</v>
      </c>
      <c r="P22" s="319">
        <v>4.24</v>
      </c>
      <c r="Q22" s="319">
        <v>4.71</v>
      </c>
      <c r="R22" s="319">
        <v>5.18</v>
      </c>
      <c r="S22" s="319">
        <v>5.65</v>
      </c>
      <c r="T22" s="319">
        <v>6.59</v>
      </c>
      <c r="U22" s="319">
        <v>7.54</v>
      </c>
      <c r="V22" s="319">
        <v>8.48</v>
      </c>
      <c r="W22" s="319">
        <v>9.42</v>
      </c>
      <c r="X22" s="319">
        <v>10.36</v>
      </c>
      <c r="Y22" s="319">
        <v>11.78</v>
      </c>
      <c r="Z22" s="319">
        <v>13.19</v>
      </c>
      <c r="AA22" s="319">
        <v>14.13</v>
      </c>
      <c r="AB22" s="319">
        <v>15.07</v>
      </c>
      <c r="AC22" s="319">
        <v>16.96</v>
      </c>
      <c r="AD22" s="319">
        <v>18.84</v>
      </c>
      <c r="AE22" s="319">
        <v>21.2</v>
      </c>
      <c r="AF22" s="319" t="s">
        <v>929</v>
      </c>
      <c r="AG22" s="319" t="s">
        <v>929</v>
      </c>
      <c r="AH22" s="319" t="s">
        <v>929</v>
      </c>
      <c r="AI22" s="319">
        <v>60</v>
      </c>
    </row>
    <row r="23" spans="1:35" ht="15" customHeight="1">
      <c r="A23" s="313"/>
      <c r="B23" s="313"/>
      <c r="C23" s="314">
        <f t="shared" si="0"/>
        <v>0</v>
      </c>
      <c r="D23" s="315"/>
      <c r="E23" s="315"/>
      <c r="F23" s="314">
        <f t="shared" si="1"/>
        <v>0</v>
      </c>
      <c r="G23" s="314">
        <f t="shared" si="2"/>
        <v>0</v>
      </c>
      <c r="H23" s="322"/>
      <c r="I23" s="321">
        <v>65</v>
      </c>
      <c r="J23" s="319" t="s">
        <v>929</v>
      </c>
      <c r="K23" s="319">
        <v>2.04</v>
      </c>
      <c r="L23" s="319">
        <v>2.5499999999999998</v>
      </c>
      <c r="M23" s="319">
        <v>3.06</v>
      </c>
      <c r="N23" s="319">
        <v>3.57</v>
      </c>
      <c r="O23" s="319">
        <v>4.08</v>
      </c>
      <c r="P23" s="319">
        <v>4.59</v>
      </c>
      <c r="Q23" s="319">
        <v>5.0999999999999996</v>
      </c>
      <c r="R23" s="319">
        <v>5.61</v>
      </c>
      <c r="S23" s="319">
        <v>6.12</v>
      </c>
      <c r="T23" s="319">
        <v>7.14</v>
      </c>
      <c r="U23" s="319">
        <v>8.16</v>
      </c>
      <c r="V23" s="319">
        <v>9.18</v>
      </c>
      <c r="W23" s="319">
        <v>10.199999999999999</v>
      </c>
      <c r="X23" s="319">
        <v>11.23</v>
      </c>
      <c r="Y23" s="319">
        <v>12.76</v>
      </c>
      <c r="Z23" s="319">
        <v>14.29</v>
      </c>
      <c r="AA23" s="319">
        <v>15.31</v>
      </c>
      <c r="AB23" s="319">
        <v>16.329999999999998</v>
      </c>
      <c r="AC23" s="319">
        <v>18.37</v>
      </c>
      <c r="AD23" s="319">
        <v>20.41</v>
      </c>
      <c r="AE23" s="319">
        <v>22.96</v>
      </c>
      <c r="AF23" s="319" t="s">
        <v>929</v>
      </c>
      <c r="AG23" s="319" t="s">
        <v>929</v>
      </c>
      <c r="AH23" s="319" t="s">
        <v>929</v>
      </c>
      <c r="AI23" s="319">
        <v>65</v>
      </c>
    </row>
    <row r="24" spans="1:35" ht="15" customHeight="1">
      <c r="A24" s="313"/>
      <c r="B24" s="313"/>
      <c r="C24" s="314">
        <f t="shared" si="0"/>
        <v>0</v>
      </c>
      <c r="D24" s="315"/>
      <c r="E24" s="315"/>
      <c r="F24" s="314">
        <f t="shared" si="1"/>
        <v>0</v>
      </c>
      <c r="G24" s="314">
        <f t="shared" si="2"/>
        <v>0</v>
      </c>
      <c r="H24" s="322"/>
      <c r="I24" s="321">
        <v>70</v>
      </c>
      <c r="J24" s="319" t="s">
        <v>929</v>
      </c>
      <c r="K24" s="319">
        <v>2.2000000000000002</v>
      </c>
      <c r="L24" s="319">
        <v>2.75</v>
      </c>
      <c r="M24" s="319">
        <v>3.3</v>
      </c>
      <c r="N24" s="319">
        <v>3.85</v>
      </c>
      <c r="O24" s="319">
        <v>4.4000000000000004</v>
      </c>
      <c r="P24" s="319">
        <v>4.95</v>
      </c>
      <c r="Q24" s="319">
        <v>5.5</v>
      </c>
      <c r="R24" s="319">
        <v>60.4</v>
      </c>
      <c r="S24" s="319">
        <v>6.59</v>
      </c>
      <c r="T24" s="319">
        <v>7.69</v>
      </c>
      <c r="U24" s="319">
        <v>8.7899999999999991</v>
      </c>
      <c r="V24" s="319">
        <v>9.89</v>
      </c>
      <c r="W24" s="319">
        <v>10.99</v>
      </c>
      <c r="X24" s="319">
        <v>12.09</v>
      </c>
      <c r="Y24" s="319">
        <v>13.74</v>
      </c>
      <c r="Z24" s="319">
        <v>15.39</v>
      </c>
      <c r="AA24" s="319">
        <v>16.489999999999998</v>
      </c>
      <c r="AB24" s="319">
        <v>17.579999999999998</v>
      </c>
      <c r="AC24" s="319">
        <v>19.78</v>
      </c>
      <c r="AD24" s="319">
        <v>21.98</v>
      </c>
      <c r="AE24" s="319">
        <v>24.73</v>
      </c>
      <c r="AF24" s="319" t="s">
        <v>929</v>
      </c>
      <c r="AG24" s="319" t="s">
        <v>929</v>
      </c>
      <c r="AH24" s="319" t="s">
        <v>929</v>
      </c>
      <c r="AI24" s="319">
        <v>70</v>
      </c>
    </row>
    <row r="25" spans="1:35" ht="15" customHeight="1">
      <c r="A25" s="313"/>
      <c r="B25" s="313"/>
      <c r="C25" s="314">
        <f t="shared" si="0"/>
        <v>0</v>
      </c>
      <c r="D25" s="315"/>
      <c r="E25" s="315"/>
      <c r="F25" s="314">
        <f t="shared" si="1"/>
        <v>0</v>
      </c>
      <c r="G25" s="314">
        <f t="shared" si="2"/>
        <v>0</v>
      </c>
      <c r="H25" s="322"/>
      <c r="I25" s="321">
        <v>75</v>
      </c>
      <c r="J25" s="319" t="s">
        <v>929</v>
      </c>
      <c r="K25" s="319">
        <v>2.36</v>
      </c>
      <c r="L25" s="319">
        <v>2.94</v>
      </c>
      <c r="M25" s="319">
        <v>3.53</v>
      </c>
      <c r="N25" s="319">
        <v>4.12</v>
      </c>
      <c r="O25" s="319">
        <v>4.71</v>
      </c>
      <c r="P25" s="319">
        <v>5.3</v>
      </c>
      <c r="Q25" s="319">
        <v>5.89</v>
      </c>
      <c r="R25" s="319">
        <v>6.48</v>
      </c>
      <c r="S25" s="319">
        <v>7.07</v>
      </c>
      <c r="T25" s="319">
        <v>8.24</v>
      </c>
      <c r="U25" s="319">
        <v>9.42</v>
      </c>
      <c r="V25" s="319">
        <v>10.6</v>
      </c>
      <c r="W25" s="319">
        <v>11.78</v>
      </c>
      <c r="X25" s="319">
        <v>12.95</v>
      </c>
      <c r="Y25" s="319">
        <v>14.72</v>
      </c>
      <c r="Z25" s="319">
        <v>16.48</v>
      </c>
      <c r="AA25" s="319">
        <v>17.66</v>
      </c>
      <c r="AB25" s="319">
        <v>18.84</v>
      </c>
      <c r="AC25" s="319">
        <v>21.2</v>
      </c>
      <c r="AD25" s="319">
        <v>23.55</v>
      </c>
      <c r="AE25" s="319">
        <v>26.49</v>
      </c>
      <c r="AF25" s="319" t="s">
        <v>929</v>
      </c>
      <c r="AG25" s="319" t="s">
        <v>929</v>
      </c>
      <c r="AH25" s="319" t="s">
        <v>929</v>
      </c>
      <c r="AI25" s="319">
        <v>75</v>
      </c>
    </row>
    <row r="26" spans="1:35" ht="15" customHeight="1">
      <c r="A26" s="313"/>
      <c r="B26" s="313"/>
      <c r="C26" s="314">
        <f t="shared" si="0"/>
        <v>0</v>
      </c>
      <c r="D26" s="315"/>
      <c r="E26" s="315"/>
      <c r="F26" s="314">
        <f t="shared" si="1"/>
        <v>0</v>
      </c>
      <c r="G26" s="314">
        <f t="shared" si="2"/>
        <v>0</v>
      </c>
      <c r="H26" s="322"/>
      <c r="I26" s="321">
        <v>80</v>
      </c>
      <c r="J26" s="319" t="s">
        <v>929</v>
      </c>
      <c r="K26" s="319">
        <v>2.5099999999999998</v>
      </c>
      <c r="L26" s="319">
        <v>3.14</v>
      </c>
      <c r="M26" s="319">
        <v>3.77</v>
      </c>
      <c r="N26" s="319">
        <v>4.4000000000000004</v>
      </c>
      <c r="O26" s="319">
        <v>5.0199999999999996</v>
      </c>
      <c r="P26" s="319">
        <v>5.65</v>
      </c>
      <c r="Q26" s="319">
        <v>6.28</v>
      </c>
      <c r="R26" s="319">
        <v>6.91</v>
      </c>
      <c r="S26" s="319">
        <v>7.54</v>
      </c>
      <c r="T26" s="319">
        <v>8.7899999999999991</v>
      </c>
      <c r="U26" s="319">
        <v>10.050000000000001</v>
      </c>
      <c r="V26" s="319">
        <v>11.3</v>
      </c>
      <c r="W26" s="319">
        <v>12.56</v>
      </c>
      <c r="X26" s="319">
        <v>13.82</v>
      </c>
      <c r="Y26" s="319">
        <v>15.7</v>
      </c>
      <c r="Z26" s="319">
        <v>17.579999999999998</v>
      </c>
      <c r="AA26" s="319">
        <v>18.84</v>
      </c>
      <c r="AB26" s="319">
        <v>20.100000000000001</v>
      </c>
      <c r="AC26" s="319">
        <v>22.61</v>
      </c>
      <c r="AD26" s="319">
        <v>25.12</v>
      </c>
      <c r="AE26" s="319">
        <v>28.26</v>
      </c>
      <c r="AF26" s="319">
        <v>31.4</v>
      </c>
      <c r="AG26" s="319">
        <v>35.17</v>
      </c>
      <c r="AH26" s="319" t="s">
        <v>929</v>
      </c>
      <c r="AI26" s="319">
        <v>80</v>
      </c>
    </row>
    <row r="27" spans="1:35">
      <c r="A27" s="515" t="s">
        <v>930</v>
      </c>
      <c r="B27" s="516"/>
      <c r="C27" s="516"/>
      <c r="D27" s="516"/>
      <c r="E27" s="516"/>
      <c r="F27" s="517"/>
      <c r="G27" s="314">
        <f>SUM(G5:G26)</f>
        <v>0</v>
      </c>
      <c r="H27" s="322"/>
      <c r="I27" s="321">
        <v>85</v>
      </c>
      <c r="J27" s="319" t="s">
        <v>929</v>
      </c>
      <c r="K27" s="319" t="s">
        <v>929</v>
      </c>
      <c r="L27" s="319">
        <v>3.34</v>
      </c>
      <c r="M27" s="319">
        <v>4</v>
      </c>
      <c r="N27" s="319">
        <v>4.67</v>
      </c>
      <c r="O27" s="319">
        <v>5.34</v>
      </c>
      <c r="P27" s="319">
        <v>6.01</v>
      </c>
      <c r="Q27" s="319">
        <v>6.67</v>
      </c>
      <c r="R27" s="319">
        <v>7.34</v>
      </c>
      <c r="S27" s="319">
        <v>8.01</v>
      </c>
      <c r="T27" s="319">
        <v>9.34</v>
      </c>
      <c r="U27" s="319">
        <v>10.68</v>
      </c>
      <c r="V27" s="319">
        <v>12.01</v>
      </c>
      <c r="W27" s="319">
        <v>13.34</v>
      </c>
      <c r="X27" s="319">
        <v>14.68</v>
      </c>
      <c r="Y27" s="319">
        <v>16.68</v>
      </c>
      <c r="Z27" s="319">
        <v>18.68</v>
      </c>
      <c r="AA27" s="319">
        <v>20.02</v>
      </c>
      <c r="AB27" s="319">
        <v>21.35</v>
      </c>
      <c r="AC27" s="319">
        <v>24.02</v>
      </c>
      <c r="AD27" s="319">
        <v>26.96</v>
      </c>
      <c r="AE27" s="319">
        <v>30.03</v>
      </c>
      <c r="AF27" s="319">
        <v>33.36</v>
      </c>
      <c r="AG27" s="319">
        <v>37.369999999999997</v>
      </c>
      <c r="AH27" s="319">
        <v>40.04</v>
      </c>
      <c r="AI27" s="319">
        <v>85</v>
      </c>
    </row>
    <row r="28" spans="1:35">
      <c r="A28" s="323"/>
      <c r="B28" s="323"/>
      <c r="C28" s="323"/>
      <c r="D28" s="324"/>
      <c r="E28" s="324"/>
      <c r="F28" s="323"/>
      <c r="G28" s="323"/>
      <c r="H28" s="322"/>
      <c r="I28" s="321">
        <v>90</v>
      </c>
      <c r="J28" s="319" t="s">
        <v>929</v>
      </c>
      <c r="K28" s="319" t="s">
        <v>929</v>
      </c>
      <c r="L28" s="319">
        <v>3.53</v>
      </c>
      <c r="M28" s="319">
        <v>4.24</v>
      </c>
      <c r="N28" s="319">
        <v>4.95</v>
      </c>
      <c r="O28" s="319">
        <v>5.65</v>
      </c>
      <c r="P28" s="319">
        <v>6.36</v>
      </c>
      <c r="Q28" s="319">
        <v>7.07</v>
      </c>
      <c r="R28" s="319">
        <v>7.77</v>
      </c>
      <c r="S28" s="319">
        <v>8.48</v>
      </c>
      <c r="T28" s="319">
        <v>9.89</v>
      </c>
      <c r="U28" s="319">
        <v>11.3</v>
      </c>
      <c r="V28" s="319">
        <v>12.72</v>
      </c>
      <c r="W28" s="319">
        <v>14.13</v>
      </c>
      <c r="X28" s="319">
        <v>15.54</v>
      </c>
      <c r="Y28" s="319">
        <v>17.66</v>
      </c>
      <c r="Z28" s="319">
        <v>19.78</v>
      </c>
      <c r="AA28" s="319">
        <v>21.2</v>
      </c>
      <c r="AB28" s="319">
        <v>22.61</v>
      </c>
      <c r="AC28" s="319">
        <v>25.43</v>
      </c>
      <c r="AD28" s="319">
        <v>28.26</v>
      </c>
      <c r="AE28" s="319">
        <v>31.79</v>
      </c>
      <c r="AF28" s="319">
        <v>35.32</v>
      </c>
      <c r="AG28" s="319">
        <v>39.56</v>
      </c>
      <c r="AH28" s="319">
        <v>42.39</v>
      </c>
      <c r="AI28" s="319">
        <v>90</v>
      </c>
    </row>
    <row r="29" spans="1:35">
      <c r="A29" s="323"/>
      <c r="B29" s="323"/>
      <c r="C29" s="323"/>
      <c r="D29" s="324"/>
      <c r="E29" s="324"/>
      <c r="F29" s="323"/>
      <c r="G29" s="323"/>
      <c r="H29" s="322"/>
      <c r="I29" s="321">
        <v>95</v>
      </c>
      <c r="J29" s="319" t="s">
        <v>929</v>
      </c>
      <c r="K29" s="319" t="s">
        <v>929</v>
      </c>
      <c r="L29" s="319">
        <v>3.73</v>
      </c>
      <c r="M29" s="319">
        <v>4.47</v>
      </c>
      <c r="N29" s="319">
        <v>5.22</v>
      </c>
      <c r="O29" s="319">
        <v>5.97</v>
      </c>
      <c r="P29" s="319">
        <v>6.71</v>
      </c>
      <c r="Q29" s="319">
        <v>7.46</v>
      </c>
      <c r="R29" s="319">
        <v>8.1999999999999993</v>
      </c>
      <c r="S29" s="319">
        <v>8.9499999999999993</v>
      </c>
      <c r="T29" s="319">
        <v>10.44</v>
      </c>
      <c r="U29" s="319">
        <v>11.93</v>
      </c>
      <c r="V29" s="319">
        <v>13.42</v>
      </c>
      <c r="W29" s="319">
        <v>14.92</v>
      </c>
      <c r="X29" s="319">
        <v>16.41</v>
      </c>
      <c r="Y29" s="319">
        <v>18.64</v>
      </c>
      <c r="Z29" s="319">
        <v>20.88</v>
      </c>
      <c r="AA29" s="319">
        <v>22.37</v>
      </c>
      <c r="AB29" s="319">
        <v>23.86</v>
      </c>
      <c r="AC29" s="319">
        <v>26.85</v>
      </c>
      <c r="AD29" s="319">
        <v>29.83</v>
      </c>
      <c r="AE29" s="319">
        <v>33.65</v>
      </c>
      <c r="AF29" s="319">
        <v>37.29</v>
      </c>
      <c r="AG29" s="319">
        <v>41.76</v>
      </c>
      <c r="AH29" s="319">
        <v>44.74</v>
      </c>
      <c r="AI29" s="319">
        <v>95</v>
      </c>
    </row>
    <row r="30" spans="1:35">
      <c r="A30" s="323"/>
      <c r="B30" s="323"/>
      <c r="C30" s="323"/>
      <c r="D30" s="324"/>
      <c r="E30" s="324"/>
      <c r="F30" s="323"/>
      <c r="G30" s="323"/>
      <c r="H30" s="322"/>
      <c r="I30" s="321">
        <v>100</v>
      </c>
      <c r="J30" s="319" t="s">
        <v>929</v>
      </c>
      <c r="K30" s="319" t="s">
        <v>929</v>
      </c>
      <c r="L30" s="319">
        <v>3.92</v>
      </c>
      <c r="M30" s="319">
        <v>4.71</v>
      </c>
      <c r="N30" s="319">
        <v>5.5</v>
      </c>
      <c r="O30" s="319">
        <v>6.28</v>
      </c>
      <c r="P30" s="319">
        <v>7.06</v>
      </c>
      <c r="Q30" s="319">
        <v>7.85</v>
      </c>
      <c r="R30" s="319">
        <v>8.64</v>
      </c>
      <c r="S30" s="319">
        <v>9.42</v>
      </c>
      <c r="T30" s="319">
        <v>10.99</v>
      </c>
      <c r="U30" s="319">
        <v>12.56</v>
      </c>
      <c r="V30" s="319">
        <v>14.13</v>
      </c>
      <c r="W30" s="319">
        <v>15.7</v>
      </c>
      <c r="X30" s="319">
        <v>17.27</v>
      </c>
      <c r="Y30" s="319">
        <v>19.62</v>
      </c>
      <c r="Z30" s="319">
        <v>21.98</v>
      </c>
      <c r="AA30" s="319">
        <v>23.55</v>
      </c>
      <c r="AB30" s="319">
        <v>25.12</v>
      </c>
      <c r="AC30" s="319">
        <v>28.26</v>
      </c>
      <c r="AD30" s="319">
        <v>31.4</v>
      </c>
      <c r="AE30" s="319">
        <v>35.32</v>
      </c>
      <c r="AF30" s="319">
        <v>39.25</v>
      </c>
      <c r="AG30" s="319">
        <v>43.96</v>
      </c>
      <c r="AH30" s="319">
        <v>47.1</v>
      </c>
      <c r="AI30" s="319">
        <v>100</v>
      </c>
    </row>
    <row r="31" spans="1:35">
      <c r="A31" s="325"/>
      <c r="B31" s="326"/>
      <c r="C31" s="326"/>
      <c r="D31" s="326"/>
      <c r="E31" s="326"/>
      <c r="F31" s="326"/>
      <c r="G31" s="323"/>
      <c r="H31" s="322"/>
      <c r="I31" s="321">
        <v>105</v>
      </c>
      <c r="J31" s="319" t="s">
        <v>929</v>
      </c>
      <c r="K31" s="319" t="s">
        <v>929</v>
      </c>
      <c r="L31" s="319">
        <v>4.12</v>
      </c>
      <c r="M31" s="319">
        <v>4.95</v>
      </c>
      <c r="N31" s="319">
        <v>5.77</v>
      </c>
      <c r="O31" s="319">
        <v>6.59</v>
      </c>
      <c r="P31" s="319">
        <v>7.42</v>
      </c>
      <c r="Q31" s="319">
        <v>8.24</v>
      </c>
      <c r="R31" s="319">
        <v>9.07</v>
      </c>
      <c r="S31" s="319">
        <v>9.89</v>
      </c>
      <c r="T31" s="319">
        <v>11.54</v>
      </c>
      <c r="U31" s="319">
        <v>13.19</v>
      </c>
      <c r="V31" s="319">
        <v>14.84</v>
      </c>
      <c r="W31" s="319">
        <v>16.48</v>
      </c>
      <c r="X31" s="319">
        <v>18.13</v>
      </c>
      <c r="Y31" s="319">
        <v>20.61</v>
      </c>
      <c r="Z31" s="319">
        <v>23.08</v>
      </c>
      <c r="AA31" s="319">
        <v>24.73</v>
      </c>
      <c r="AB31" s="319">
        <v>26.38</v>
      </c>
      <c r="AC31" s="319">
        <v>29.67</v>
      </c>
      <c r="AD31" s="319">
        <v>32.97</v>
      </c>
      <c r="AE31" s="319">
        <v>37.090000000000003</v>
      </c>
      <c r="AF31" s="319">
        <v>41.21</v>
      </c>
      <c r="AG31" s="319">
        <v>46.16</v>
      </c>
      <c r="AH31" s="319">
        <v>49.46</v>
      </c>
      <c r="AI31" s="319">
        <v>105</v>
      </c>
    </row>
    <row r="32" spans="1:35">
      <c r="A32" s="323"/>
      <c r="B32" s="323"/>
      <c r="C32" s="323"/>
      <c r="D32" s="323"/>
      <c r="E32" s="323"/>
      <c r="F32" s="323"/>
      <c r="G32" s="323"/>
      <c r="H32" s="322"/>
      <c r="I32" s="321">
        <v>110</v>
      </c>
      <c r="J32" s="319" t="s">
        <v>929</v>
      </c>
      <c r="K32" s="319" t="s">
        <v>929</v>
      </c>
      <c r="L32" s="319">
        <v>4.32</v>
      </c>
      <c r="M32" s="319">
        <v>5.18</v>
      </c>
      <c r="N32" s="319">
        <v>6.04</v>
      </c>
      <c r="O32" s="319">
        <v>6.91</v>
      </c>
      <c r="P32" s="319">
        <v>7.77</v>
      </c>
      <c r="Q32" s="319">
        <v>8.64</v>
      </c>
      <c r="R32" s="319">
        <v>9.5</v>
      </c>
      <c r="S32" s="319">
        <v>10.36</v>
      </c>
      <c r="T32" s="319">
        <v>12.09</v>
      </c>
      <c r="U32" s="319">
        <v>13.82</v>
      </c>
      <c r="V32" s="319">
        <v>15.54</v>
      </c>
      <c r="W32" s="319">
        <v>17.27</v>
      </c>
      <c r="X32" s="319">
        <v>19</v>
      </c>
      <c r="Y32" s="319">
        <v>21.59</v>
      </c>
      <c r="Z32" s="319">
        <v>24.18</v>
      </c>
      <c r="AA32" s="319">
        <v>25.9</v>
      </c>
      <c r="AB32" s="319">
        <v>27.63</v>
      </c>
      <c r="AC32" s="319">
        <v>31.09</v>
      </c>
      <c r="AD32" s="319">
        <v>34.54</v>
      </c>
      <c r="AE32" s="319">
        <v>38.86</v>
      </c>
      <c r="AF32" s="319">
        <v>43.18</v>
      </c>
      <c r="AG32" s="319">
        <v>48.36</v>
      </c>
      <c r="AH32" s="319">
        <v>51.81</v>
      </c>
      <c r="AI32" s="319">
        <v>110</v>
      </c>
    </row>
    <row r="33" spans="1:35">
      <c r="I33" s="318">
        <v>120</v>
      </c>
      <c r="J33" s="319" t="s">
        <v>929</v>
      </c>
      <c r="K33" s="319" t="s">
        <v>929</v>
      </c>
      <c r="L33" s="319">
        <v>4.71</v>
      </c>
      <c r="M33" s="319">
        <v>5.65</v>
      </c>
      <c r="N33" s="319">
        <v>6.59</v>
      </c>
      <c r="O33" s="319">
        <v>7.54</v>
      </c>
      <c r="P33" s="319">
        <v>8.48</v>
      </c>
      <c r="Q33" s="319">
        <v>9.42</v>
      </c>
      <c r="R33" s="319">
        <v>10.36</v>
      </c>
      <c r="S33" s="319">
        <v>11.3</v>
      </c>
      <c r="T33" s="319">
        <v>13.19</v>
      </c>
      <c r="U33" s="319">
        <v>15.07</v>
      </c>
      <c r="V33" s="319">
        <v>16.96</v>
      </c>
      <c r="W33" s="319">
        <v>18.84</v>
      </c>
      <c r="X33" s="319">
        <v>20.72</v>
      </c>
      <c r="Y33" s="319">
        <v>23.55</v>
      </c>
      <c r="Z33" s="319">
        <v>26.38</v>
      </c>
      <c r="AA33" s="319">
        <v>28.26</v>
      </c>
      <c r="AB33" s="319">
        <v>30.14</v>
      </c>
      <c r="AC33" s="319">
        <v>33.909999999999997</v>
      </c>
      <c r="AD33" s="319">
        <v>37.68</v>
      </c>
      <c r="AE33" s="319">
        <v>42.39</v>
      </c>
      <c r="AF33" s="319">
        <v>47.1</v>
      </c>
      <c r="AG33" s="319">
        <v>52.75</v>
      </c>
      <c r="AH33" s="319">
        <v>56.52</v>
      </c>
      <c r="AI33" s="319">
        <v>120</v>
      </c>
    </row>
    <row r="34" spans="1:35">
      <c r="I34" s="318">
        <v>125</v>
      </c>
      <c r="J34" s="319" t="s">
        <v>929</v>
      </c>
      <c r="K34" s="319" t="s">
        <v>929</v>
      </c>
      <c r="L34" s="319" t="s">
        <v>929</v>
      </c>
      <c r="M34" s="319">
        <v>5.89</v>
      </c>
      <c r="N34" s="319">
        <v>6.87</v>
      </c>
      <c r="O34" s="319">
        <v>7.85</v>
      </c>
      <c r="P34" s="319">
        <v>8.83</v>
      </c>
      <c r="Q34" s="319">
        <v>9.81</v>
      </c>
      <c r="R34" s="319">
        <v>10.79</v>
      </c>
      <c r="S34" s="319">
        <v>11.78</v>
      </c>
      <c r="T34" s="319">
        <v>13.74</v>
      </c>
      <c r="U34" s="319">
        <v>15.7</v>
      </c>
      <c r="V34" s="319">
        <v>17.66</v>
      </c>
      <c r="W34" s="319">
        <v>19.63</v>
      </c>
      <c r="X34" s="319">
        <v>21.58</v>
      </c>
      <c r="Y34" s="319">
        <v>24.53</v>
      </c>
      <c r="Z34" s="319">
        <v>27.48</v>
      </c>
      <c r="AA34" s="319">
        <v>29.44</v>
      </c>
      <c r="AB34" s="319">
        <v>31.4</v>
      </c>
      <c r="AC34" s="319">
        <v>35.32</v>
      </c>
      <c r="AD34" s="319">
        <v>39.25</v>
      </c>
      <c r="AE34" s="319">
        <v>44.16</v>
      </c>
      <c r="AF34" s="319">
        <v>49.06</v>
      </c>
      <c r="AG34" s="319">
        <v>54.95</v>
      </c>
      <c r="AH34" s="319">
        <v>58.88</v>
      </c>
      <c r="AI34" s="319">
        <v>125</v>
      </c>
    </row>
    <row r="35" spans="1:35">
      <c r="I35" s="318">
        <v>130</v>
      </c>
      <c r="J35" s="319" t="s">
        <v>929</v>
      </c>
      <c r="K35" s="319" t="s">
        <v>929</v>
      </c>
      <c r="L35" s="319" t="s">
        <v>929</v>
      </c>
      <c r="M35" s="319">
        <v>6.12</v>
      </c>
      <c r="N35" s="319">
        <v>7.14</v>
      </c>
      <c r="O35" s="319">
        <v>8.16</v>
      </c>
      <c r="P35" s="319">
        <v>9.18</v>
      </c>
      <c r="Q35" s="319">
        <v>10.199999999999999</v>
      </c>
      <c r="R35" s="319">
        <v>11.23</v>
      </c>
      <c r="S35" s="319">
        <v>12.25</v>
      </c>
      <c r="T35" s="319">
        <v>14.29</v>
      </c>
      <c r="U35" s="319">
        <v>16.329999999999998</v>
      </c>
      <c r="V35" s="319">
        <v>18.37</v>
      </c>
      <c r="W35" s="319">
        <v>20.41</v>
      </c>
      <c r="X35" s="319">
        <v>22.45</v>
      </c>
      <c r="Y35" s="319">
        <v>25.51</v>
      </c>
      <c r="Z35" s="319">
        <v>28.57</v>
      </c>
      <c r="AA35" s="319">
        <v>30.62</v>
      </c>
      <c r="AB35" s="319">
        <v>32.659999999999997</v>
      </c>
      <c r="AC35" s="319">
        <v>36.74</v>
      </c>
      <c r="AD35" s="319">
        <v>40.82</v>
      </c>
      <c r="AE35" s="319">
        <v>45.92</v>
      </c>
      <c r="AF35" s="319">
        <v>51.02</v>
      </c>
      <c r="AG35" s="319">
        <v>57.15</v>
      </c>
      <c r="AH35" s="319">
        <v>61.23</v>
      </c>
      <c r="AI35" s="319">
        <v>130</v>
      </c>
    </row>
    <row r="36" spans="1:35">
      <c r="I36" s="318">
        <v>140</v>
      </c>
      <c r="J36" s="319" t="s">
        <v>929</v>
      </c>
      <c r="K36" s="319" t="s">
        <v>929</v>
      </c>
      <c r="L36" s="319" t="s">
        <v>929</v>
      </c>
      <c r="M36" s="319" t="s">
        <v>929</v>
      </c>
      <c r="N36" s="319">
        <v>7.69</v>
      </c>
      <c r="O36" s="319">
        <v>8.7899999999999991</v>
      </c>
      <c r="P36" s="319">
        <v>9.89</v>
      </c>
      <c r="Q36" s="319">
        <v>10.99</v>
      </c>
      <c r="R36" s="319">
        <v>12.09</v>
      </c>
      <c r="S36" s="319">
        <v>13.19</v>
      </c>
      <c r="T36" s="319">
        <v>15.39</v>
      </c>
      <c r="U36" s="319">
        <v>17.579999999999998</v>
      </c>
      <c r="V36" s="319">
        <v>19.78</v>
      </c>
      <c r="W36" s="319">
        <v>21.98</v>
      </c>
      <c r="X36" s="319">
        <v>24.18</v>
      </c>
      <c r="Y36" s="319">
        <v>27.48</v>
      </c>
      <c r="Z36" s="319">
        <v>30.77</v>
      </c>
      <c r="AA36" s="319">
        <v>32.97</v>
      </c>
      <c r="AB36" s="319">
        <v>35.17</v>
      </c>
      <c r="AC36" s="319">
        <v>39.56</v>
      </c>
      <c r="AD36" s="319">
        <v>43.96</v>
      </c>
      <c r="AE36" s="319">
        <v>49.46</v>
      </c>
      <c r="AF36" s="319">
        <v>54.95</v>
      </c>
      <c r="AG36" s="319">
        <v>61.54</v>
      </c>
      <c r="AH36" s="319">
        <v>65.94</v>
      </c>
      <c r="AI36" s="319">
        <v>140</v>
      </c>
    </row>
    <row r="37" spans="1:35">
      <c r="I37" s="318">
        <v>150</v>
      </c>
      <c r="J37" s="319" t="s">
        <v>929</v>
      </c>
      <c r="K37" s="319" t="s">
        <v>929</v>
      </c>
      <c r="L37" s="319" t="s">
        <v>929</v>
      </c>
      <c r="M37" s="319" t="s">
        <v>929</v>
      </c>
      <c r="N37" s="319">
        <v>8.24</v>
      </c>
      <c r="O37" s="319">
        <v>9.42</v>
      </c>
      <c r="P37" s="319">
        <v>10.6</v>
      </c>
      <c r="Q37" s="319">
        <v>11.78</v>
      </c>
      <c r="R37" s="319">
        <v>12.95</v>
      </c>
      <c r="S37" s="319">
        <v>14.13</v>
      </c>
      <c r="T37" s="319">
        <v>16.48</v>
      </c>
      <c r="U37" s="319">
        <v>18.84</v>
      </c>
      <c r="V37" s="319">
        <v>21.2</v>
      </c>
      <c r="W37" s="319">
        <v>23.55</v>
      </c>
      <c r="X37" s="319">
        <v>25.9</v>
      </c>
      <c r="Y37" s="319">
        <v>29.44</v>
      </c>
      <c r="Z37" s="319">
        <v>32.770000000000003</v>
      </c>
      <c r="AA37" s="319">
        <v>35.32</v>
      </c>
      <c r="AB37" s="319">
        <v>37.68</v>
      </c>
      <c r="AC37" s="319">
        <v>42.39</v>
      </c>
      <c r="AD37" s="319">
        <v>47.1</v>
      </c>
      <c r="AE37" s="319">
        <v>52.99</v>
      </c>
      <c r="AF37" s="319">
        <v>58.88</v>
      </c>
      <c r="AG37" s="319">
        <v>65.94</v>
      </c>
      <c r="AH37" s="319">
        <v>70.650000000000006</v>
      </c>
      <c r="AI37" s="319">
        <v>150</v>
      </c>
    </row>
    <row r="38" spans="1:35">
      <c r="A38" s="518"/>
      <c r="B38" s="518"/>
      <c r="C38" s="518"/>
      <c r="D38" s="518"/>
      <c r="E38" s="518"/>
      <c r="F38" s="518"/>
      <c r="G38" s="518"/>
      <c r="H38" s="518"/>
      <c r="I38" s="518"/>
      <c r="J38" s="518"/>
      <c r="K38" s="518"/>
      <c r="L38" s="518"/>
      <c r="M38" s="518"/>
      <c r="N38" s="518"/>
      <c r="O38" s="518"/>
      <c r="P38" s="518"/>
      <c r="Q38" s="518"/>
      <c r="R38" s="518"/>
      <c r="S38" s="518"/>
      <c r="T38" s="518"/>
      <c r="U38" s="518"/>
      <c r="V38" s="518"/>
      <c r="W38" s="518"/>
      <c r="X38" s="518"/>
      <c r="Y38" s="518"/>
      <c r="Z38" s="518"/>
      <c r="AA38" s="518"/>
      <c r="AB38" s="518"/>
      <c r="AC38" s="518"/>
      <c r="AD38" s="518"/>
      <c r="AE38" s="518"/>
      <c r="AF38" s="518"/>
      <c r="AG38" s="518"/>
      <c r="AH38" s="518"/>
      <c r="AI38" s="518"/>
    </row>
  </sheetData>
  <sheetProtection password="CC2F" sheet="1"/>
  <mergeCells count="8">
    <mergeCell ref="A27:F27"/>
    <mergeCell ref="A38:AI38"/>
    <mergeCell ref="A1:H2"/>
    <mergeCell ref="I1:AI2"/>
    <mergeCell ref="A3:A4"/>
    <mergeCell ref="B3:B4"/>
    <mergeCell ref="J3:AH3"/>
    <mergeCell ref="J5:AH5"/>
  </mergeCells>
  <phoneticPr fontId="1" type="noConversion"/>
  <pageMargins left="0.75" right="0.75" top="1" bottom="1" header="0.5" footer="0.5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工作表目录</vt:lpstr>
      <vt:lpstr>钢材规格</vt:lpstr>
      <vt:lpstr>型材计算式</vt:lpstr>
      <vt:lpstr>H型钢</vt:lpstr>
      <vt:lpstr>T型钢</vt:lpstr>
      <vt:lpstr>热轧型钢</vt:lpstr>
      <vt:lpstr>薄壁型钢</vt:lpstr>
      <vt:lpstr>园钢</vt:lpstr>
      <vt:lpstr>扁钢</vt:lpstr>
      <vt:lpstr>板材</vt:lpstr>
      <vt:lpstr>方钢</vt:lpstr>
      <vt:lpstr>六角钢</vt:lpstr>
      <vt:lpstr>螺纹钢</vt:lpstr>
      <vt:lpstr>花纹钢板</vt:lpstr>
      <vt:lpstr>钢丝网</vt:lpstr>
      <vt:lpstr>钢丝</vt:lpstr>
      <vt:lpstr>钢丝类</vt:lpstr>
      <vt:lpstr>钢板网</vt:lpstr>
      <vt:lpstr>瓦楞铁皮</vt:lpstr>
      <vt:lpstr>Sheet1</vt:lpstr>
      <vt:lpstr>Macro1</vt:lpstr>
    </vt:vector>
  </TitlesOfParts>
  <Company>cppei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</dc:creator>
  <cp:lastModifiedBy>shourou</cp:lastModifiedBy>
  <dcterms:created xsi:type="dcterms:W3CDTF">2015-01-14T01:28:02Z</dcterms:created>
  <dcterms:modified xsi:type="dcterms:W3CDTF">2018-12-03T00:05:34Z</dcterms:modified>
</cp:coreProperties>
</file>